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C:\Users\3104wope\Downloads\"/>
    </mc:Choice>
  </mc:AlternateContent>
  <xr:revisionPtr revIDLastSave="0" documentId="8_{34CF8390-F361-4F1A-B4BD-3B6CAB080BA5}" xr6:coauthVersionLast="47" xr6:coauthVersionMax="47" xr10:uidLastSave="{00000000-0000-0000-0000-000000000000}"/>
  <workbookProtection workbookAlgorithmName="SHA-512" workbookHashValue="9x5L3AWLrgxE0W23Mr4ICrYsJGrDvFC6nVZ0O8HXH8hmRAZVYKY0U09cs6AMXtT0b+dO1Q8rznxiQjMIeCOeYA==" workbookSaltValue="+tWYpC5jVMebR8GCTZqDOg==" workbookSpinCount="100000" lockStructure="1"/>
  <bookViews>
    <workbookView xWindow="-110" yWindow="-110" windowWidth="19420" windowHeight="10300" tabRatio="730" xr2:uid="{00000000-000D-0000-FFFF-FFFF00000000}"/>
  </bookViews>
  <sheets>
    <sheet name="EPB INFO " sheetId="1" r:id="rId1"/>
    <sheet name="INTRO" sheetId="10" r:id="rId2"/>
    <sheet name="AANDACHTSPUNTEN" sheetId="11" r:id="rId3"/>
    <sheet name="DATA" sheetId="2" state="hidden" r:id="rId4"/>
  </sheets>
  <definedNames>
    <definedName name="_xlnm._FilterDatabase" localSheetId="3" hidden="1">DATA!$A$1:$Y$168</definedName>
    <definedName name="_xlnm.Print_Area" localSheetId="0">'EPB INFO '!$A$1:$C$81</definedName>
    <definedName name="_xlnm.Print_Area" localSheetId="1">INTRO!$A$1:$I$27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2" i="1" l="1"/>
  <c r="C71" i="1"/>
  <c r="C62" i="1"/>
  <c r="C55" i="1"/>
  <c r="C53" i="1"/>
  <c r="C51" i="1"/>
  <c r="C50" i="1"/>
  <c r="C49" i="1"/>
  <c r="C47" i="1"/>
  <c r="C41" i="1"/>
  <c r="C40" i="1"/>
  <c r="C36" i="1"/>
  <c r="C31" i="1"/>
  <c r="C30" i="1"/>
  <c r="C28" i="1"/>
  <c r="C27" i="1"/>
  <c r="C26" i="1"/>
  <c r="C25" i="1"/>
  <c r="C23" i="1"/>
  <c r="C20" i="1"/>
  <c r="C19" i="1"/>
  <c r="C15" i="1"/>
  <c r="C8" i="1"/>
  <c r="X63" i="2" l="1"/>
  <c r="X66" i="2"/>
  <c r="X65" i="2"/>
  <c r="X80" i="2"/>
  <c r="Q122" i="2"/>
  <c r="Q6" i="2"/>
  <c r="Q8" i="2"/>
  <c r="X9" i="2"/>
  <c r="X72" i="2"/>
  <c r="X140" i="2"/>
  <c r="X97" i="2"/>
  <c r="X135" i="2" l="1"/>
  <c r="X139" i="2"/>
  <c r="X166" i="2"/>
  <c r="Q3" i="2" l="1"/>
  <c r="X16" i="2"/>
  <c r="X11" i="2"/>
  <c r="Q88" i="2"/>
  <c r="X150" i="2"/>
  <c r="X136" i="2"/>
  <c r="X151" i="2"/>
  <c r="X141" i="2"/>
  <c r="Q128" i="2" l="1"/>
  <c r="X83" i="2" l="1"/>
  <c r="X54" i="2"/>
  <c r="C48" i="1" l="1"/>
  <c r="Q125" i="2" l="1"/>
  <c r="Q124" i="2"/>
  <c r="Q94" i="2"/>
  <c r="Q95" i="2"/>
  <c r="Q7" i="2"/>
  <c r="Q123" i="2"/>
  <c r="Q121" i="2"/>
  <c r="Q120" i="2"/>
  <c r="Q118" i="2"/>
  <c r="Q2" i="2"/>
  <c r="Q5" i="2"/>
  <c r="Q90" i="2"/>
  <c r="Q91" i="2"/>
  <c r="Q93" i="2"/>
  <c r="Q4" i="2"/>
  <c r="Q129" i="2"/>
  <c r="Q126" i="2"/>
  <c r="X59" i="2"/>
  <c r="X56" i="2"/>
  <c r="X60" i="2"/>
  <c r="X61" i="2"/>
  <c r="X78" i="2"/>
  <c r="X57" i="2"/>
  <c r="X48" i="2"/>
  <c r="X49" i="2"/>
  <c r="X76" i="2"/>
  <c r="X74" i="2"/>
  <c r="X67" i="2"/>
  <c r="X71" i="2"/>
  <c r="X73" i="2"/>
  <c r="X50" i="2"/>
  <c r="X51" i="2"/>
  <c r="X75" i="2"/>
  <c r="X69" i="2"/>
  <c r="X70" i="2"/>
  <c r="X82" i="2"/>
  <c r="X52" i="2"/>
  <c r="X53" i="2"/>
  <c r="X17" i="2"/>
  <c r="X55" i="2"/>
  <c r="X85" i="2"/>
  <c r="X87" i="2"/>
  <c r="X13" i="2"/>
  <c r="X104" i="2"/>
  <c r="X105" i="2"/>
  <c r="X98" i="2"/>
  <c r="X100" i="2"/>
  <c r="X101" i="2"/>
  <c r="X126" i="2"/>
  <c r="X127" i="2"/>
  <c r="X128" i="2"/>
  <c r="X129" i="2"/>
  <c r="X15" i="2"/>
  <c r="X58" i="2"/>
  <c r="C52" i="1" l="1"/>
  <c r="C54" i="1" s="1"/>
  <c r="C56" i="1" s="1"/>
  <c r="C46" i="1"/>
  <c r="C39" i="1"/>
  <c r="C45" i="1" l="1"/>
</calcChain>
</file>

<file path=xl/sharedStrings.xml><?xml version="1.0" encoding="utf-8"?>
<sst xmlns="http://schemas.openxmlformats.org/spreadsheetml/2006/main" count="2140" uniqueCount="302">
  <si>
    <t>info@nibe.be</t>
  </si>
  <si>
    <t>Gelieve de gegevens, m.b.t. geïnstalleerde accessoires, te laten bevestigen door de installateur.</t>
  </si>
  <si>
    <t xml:space="preserve">U kan deze gegevens vervolgens in een afzonderlijk bestand opslaan: </t>
  </si>
  <si>
    <t>BESTAND</t>
  </si>
  <si>
    <t>OPSLAAN ALS</t>
  </si>
  <si>
    <t>Er zal zich een pop up openen. Hier kan u het bestandstype kiezen:</t>
  </si>
  <si>
    <t>OPSLAAN ALS: PDF</t>
  </si>
  <si>
    <t xml:space="preserve">NIBE EPB INFO Bouwaanvragen vanaf 2018 </t>
  </si>
  <si>
    <t>Bodem/water en Lucht/water</t>
  </si>
  <si>
    <t>Installateur</t>
  </si>
  <si>
    <t>Installatieadres</t>
  </si>
  <si>
    <t>Merk</t>
  </si>
  <si>
    <t>NIBE</t>
  </si>
  <si>
    <t>Product ID (Te selecteren)</t>
  </si>
  <si>
    <t>Actieve koeling (selecteer JA indien de nodige accessoires zijn geïnstalleerd)</t>
  </si>
  <si>
    <t>NEE</t>
  </si>
  <si>
    <t>Passieve koeling via bodemwarmtepomp (selecteer JA indien de nodige accessoires zijn geïnstalleerd)</t>
  </si>
  <si>
    <t>Gedeelde Systemen</t>
  </si>
  <si>
    <t>Gemengde/Gedeelde opwekker</t>
  </si>
  <si>
    <t>JA</t>
  </si>
  <si>
    <t>Het toestel staat buiten het beschermd volume</t>
  </si>
  <si>
    <t>Verwarming</t>
  </si>
  <si>
    <t>Soort toestel</t>
  </si>
  <si>
    <t>(elektrische) Warmtepomp</t>
  </si>
  <si>
    <t>type warmtepomp</t>
  </si>
  <si>
    <t>Warmteafgiftemedium van de condensor</t>
  </si>
  <si>
    <t>Water</t>
  </si>
  <si>
    <t>Toestel is voor 26/09/2015 op de markt gebracht</t>
  </si>
  <si>
    <t>Vermogen Prated (55°C)</t>
  </si>
  <si>
    <t>Waarde bij ontstentenis voor het rendement</t>
  </si>
  <si>
    <t>Vermogen in uitstand (kW)</t>
  </si>
  <si>
    <t>TO-Vermogen (kW)</t>
  </si>
  <si>
    <t>Standby-Vermogen (kW)</t>
  </si>
  <si>
    <t>CCH- Vermogen (kW)</t>
  </si>
  <si>
    <t xml:space="preserve">Temperatuur waarbij SCOPon bepaald werd </t>
  </si>
  <si>
    <t>55°C</t>
  </si>
  <si>
    <t>èta s (55°C)</t>
  </si>
  <si>
    <t>Ontwerpvertrektemperatuur is bekend</t>
  </si>
  <si>
    <t>Ontwerpvertrektemperatuur (C°)</t>
  </si>
  <si>
    <t>**</t>
  </si>
  <si>
    <t>Temperatuurtoename van het water gekend</t>
  </si>
  <si>
    <t>Warmtebron waarvoor SCOPon of SGUEh werd bepaald</t>
  </si>
  <si>
    <t>Temperatuursverschil tussen vertrek en retour (C°)</t>
  </si>
  <si>
    <t>Temperatuurstoename over condensor</t>
  </si>
  <si>
    <t>Elektrisch vermogen van de pomp over verdamper gekend</t>
  </si>
  <si>
    <t>Maximaal vermogen van de pomp voor de warmtetoevoer naar de verdamper (kW)</t>
  </si>
  <si>
    <t>Sanitair warm water</t>
  </si>
  <si>
    <t>Type warmtepomp</t>
  </si>
  <si>
    <t>Configuratie van het opslagvat of warmtewisselaar</t>
  </si>
  <si>
    <t>Vermogen (nominaal of thermisch) (kW)</t>
  </si>
  <si>
    <t>Warmtepomp uitgerust met elektrische weerstand</t>
  </si>
  <si>
    <t>Met warmteopslag</t>
  </si>
  <si>
    <t>Opslagvatcapaciteit (l)</t>
  </si>
  <si>
    <t>Capaciteitsprofiel gekend</t>
  </si>
  <si>
    <t xml:space="preserve">Capaciteitsprofiel </t>
  </si>
  <si>
    <t>Energie-efficiëntie gekend</t>
  </si>
  <si>
    <t>Energie-efficiëntie (%)</t>
  </si>
  <si>
    <t>De energie-efficiëntie is getest met inbegrip van de elektrische weerstand</t>
  </si>
  <si>
    <t>es verwarming</t>
  </si>
  <si>
    <t>Warmteopslag in buffervat</t>
  </si>
  <si>
    <t>Geen buffervat aanwezig</t>
  </si>
  <si>
    <t>Directe invoer van het geïnstalleerde vermogen</t>
  </si>
  <si>
    <t>Geïnstalleerde vermogen (W)</t>
  </si>
  <si>
    <t>Type pomp (regeling)</t>
  </si>
  <si>
    <t>natlopende circulatiepomp met pompregeling</t>
  </si>
  <si>
    <t>EEI gekend</t>
  </si>
  <si>
    <t>EEI</t>
  </si>
  <si>
    <t>Afgiftesysteem</t>
  </si>
  <si>
    <t>Constante instelwaarde vertrektemperatuur</t>
  </si>
  <si>
    <t>*Schrappen wat niet past</t>
  </si>
  <si>
    <t xml:space="preserve">**Stavingsdocumenten van het afgiftesysteem toevoegen </t>
  </si>
  <si>
    <t>***versie AC: Neen, tenzij aankoop extra accessoires: vorst- en vochtbeveiliging</t>
  </si>
  <si>
    <t>Aan bovenstaande informatie kunnen geen rechten worden ontleend</t>
  </si>
  <si>
    <t>Model</t>
  </si>
  <si>
    <t>Prated 55°C</t>
  </si>
  <si>
    <t>Warmtebron</t>
  </si>
  <si>
    <t>OFF</t>
  </si>
  <si>
    <t>T OFF</t>
  </si>
  <si>
    <t>Standby</t>
  </si>
  <si>
    <t>CCH</t>
  </si>
  <si>
    <t>Actieve koeling</t>
  </si>
  <si>
    <t>Temp</t>
  </si>
  <si>
    <t>Eta55</t>
  </si>
  <si>
    <t>Warmtebron test</t>
  </si>
  <si>
    <t>SWW</t>
  </si>
  <si>
    <t xml:space="preserve">COP warmtepomp volgens EN14511 </t>
  </si>
  <si>
    <t>Elektrisch vermogen pomp over verdamper (bronpomp) in kW</t>
  </si>
  <si>
    <t>MAX Bijverwarming CV mogelijk</t>
  </si>
  <si>
    <t>Interne boiler ErP Water heating efficiency (inc.warmteverlies)</t>
  </si>
  <si>
    <t>ErP Load profile i.c.m. interne boiler</t>
  </si>
  <si>
    <t>Oplslagcapaciteit in liter</t>
  </si>
  <si>
    <t>CV pomp</t>
  </si>
  <si>
    <t>Vermogen weerstand uitsluitend sanitair</t>
  </si>
  <si>
    <t>Buiten beschermd volume</t>
  </si>
  <si>
    <t>Bodem</t>
  </si>
  <si>
    <t>geen lagetemperatuurswarmtepomp (kan ook SWW maken)</t>
  </si>
  <si>
    <t>Pekel</t>
  </si>
  <si>
    <t>Verwarmingstoestel met apart opslagvat</t>
  </si>
  <si>
    <t>Verwarmingstoestel met een geïntegreerd opslagvat</t>
  </si>
  <si>
    <t>XXL</t>
  </si>
  <si>
    <t>XL</t>
  </si>
  <si>
    <t>Buitenlucht/Water</t>
  </si>
  <si>
    <t>Buitenlucht</t>
  </si>
  <si>
    <t>JA/NEE*</t>
  </si>
  <si>
    <t>N/A</t>
  </si>
  <si>
    <t>Verwarmingstoestel met een geïntegreerde warmtewisselaar</t>
  </si>
  <si>
    <t>Grondwater</t>
  </si>
  <si>
    <t>Op onze website is ook een EPB bibliotheek te vinden voor eenvoudige ingave in de software.</t>
  </si>
  <si>
    <t>Stap 1:</t>
  </si>
  <si>
    <t>Inlezen van NIBE Bibliotheek onder gegevens importeren.</t>
  </si>
  <si>
    <t xml:space="preserve">Stap 2: </t>
  </si>
  <si>
    <t>Selecteer de juiste warmtepomp voor u project en controleer de invoer.</t>
  </si>
  <si>
    <t xml:space="preserve">OPGELET: </t>
  </si>
  <si>
    <t>Naast de ingave van de warmtepomp zullen ook gerelateerde zaken als de correcte ingave van het geïnstalleerde vermogen van de CV pomp en het opslagsysteem een grote invloed hebben. Het vermogen van de interne CV pomp is terug te vinden in de stavingsdocumenten.</t>
  </si>
  <si>
    <t>De staving van het afgiftesysteem zal de SPF van de warmtepomp sterk beïnvloeden. Typisch wordt gekozen voor een afgiftesysteem met lage temperatuur (35°C aanvoer).</t>
  </si>
  <si>
    <t>EPW: Passieve koeling bij een geothermische warmtepomp of actieve koeling bij lucht water wordt ingegeven bij het energiesegment</t>
  </si>
  <si>
    <t>U dient zelf het product en mogelijke opties aan te geven in de selectietabel. Er is een TAB met aandachtspunten opgenomen in dit document.</t>
  </si>
  <si>
    <t>Indien u stavingsdocumenten  wenst te bekomen voor aanvragen vóór 2018 vragen we contact op te nemen met:</t>
  </si>
  <si>
    <t>Warmtebron van de verdamper (volgens project)</t>
  </si>
  <si>
    <t>L</t>
  </si>
  <si>
    <t>Warmtepompboiler</t>
  </si>
  <si>
    <t>Uitsluitend SWW</t>
  </si>
  <si>
    <t>Bron waarbij SCOPon bepaald werd</t>
  </si>
  <si>
    <t>M</t>
  </si>
  <si>
    <t>De stavingsdocumenten van NIBE Lucht-Water en Bodem-Water warmtepompen kunnen worden gevonden in de tab EPB INFO</t>
  </si>
  <si>
    <t>Boosterwarmtepomp</t>
  </si>
  <si>
    <t>Elek. Vermogen van de WP bij testcondities EN14511 (kW)</t>
  </si>
  <si>
    <t>Premieaanvraag (bestaande bouw)</t>
  </si>
  <si>
    <t>Getoonde informatie zoals vereist door Europese verordeningen 811/2013 en 813/2013</t>
  </si>
  <si>
    <t>Tiki</t>
  </si>
  <si>
    <t>DHW 80</t>
  </si>
  <si>
    <t>DHW 100</t>
  </si>
  <si>
    <t>DHW 120</t>
  </si>
  <si>
    <t>DHW CLT 200</t>
  </si>
  <si>
    <t>DHW W 100</t>
  </si>
  <si>
    <t>DHW W 120</t>
  </si>
  <si>
    <t>DHW W 200</t>
  </si>
  <si>
    <t>DHW WR 120</t>
  </si>
  <si>
    <t>DHW CLT 300</t>
  </si>
  <si>
    <t>DHW LT 80</t>
  </si>
  <si>
    <t>DHW LT 100</t>
  </si>
  <si>
    <t>S1256-8 (PC)</t>
  </si>
  <si>
    <t>S1256-13</t>
  </si>
  <si>
    <t>S1256-18</t>
  </si>
  <si>
    <t>S1156-8 (PC)</t>
  </si>
  <si>
    <t>S1156-13</t>
  </si>
  <si>
    <t>S1156-18</t>
  </si>
  <si>
    <t>S1156-8 (PC) VPB S300</t>
  </si>
  <si>
    <t>S1156-8 (PC) RSV 300</t>
  </si>
  <si>
    <t>S1156-13 VPB S300</t>
  </si>
  <si>
    <t>S1156-18 VPB S300</t>
  </si>
  <si>
    <t>S1255-6 (PC)</t>
  </si>
  <si>
    <t>S1255-16</t>
  </si>
  <si>
    <t xml:space="preserve">S1255-12 </t>
  </si>
  <si>
    <t>S1155-6 (PC) VPB S300</t>
  </si>
  <si>
    <t>S1155-6 (PC) + RSV300</t>
  </si>
  <si>
    <t xml:space="preserve">S1155-6 (PC) </t>
  </si>
  <si>
    <t>S1155-25 VPB500</t>
  </si>
  <si>
    <t>S1155-25</t>
  </si>
  <si>
    <t>S1155-16 VPB S300</t>
  </si>
  <si>
    <t xml:space="preserve">S1155-16 </t>
  </si>
  <si>
    <t>S1155-12 VPB S300</t>
  </si>
  <si>
    <t>S1155-12</t>
  </si>
  <si>
    <t>F1355-43</t>
  </si>
  <si>
    <t>F1355-28</t>
  </si>
  <si>
    <t>F1345-60</t>
  </si>
  <si>
    <t xml:space="preserve">F1345-40 </t>
  </si>
  <si>
    <t xml:space="preserve">F1345-30 </t>
  </si>
  <si>
    <t>F1345-24</t>
  </si>
  <si>
    <t>F1255-6 (PC)</t>
  </si>
  <si>
    <t>F1255-16</t>
  </si>
  <si>
    <t xml:space="preserve">F1255-12 </t>
  </si>
  <si>
    <t>F1253-4 (PC)</t>
  </si>
  <si>
    <t>F1253-6 (PC)</t>
  </si>
  <si>
    <t xml:space="preserve">F1245-8 (PC) </t>
  </si>
  <si>
    <t xml:space="preserve">F1245-6 (PC) </t>
  </si>
  <si>
    <t>F1245-5 (PC)</t>
  </si>
  <si>
    <t xml:space="preserve">F1245-12 </t>
  </si>
  <si>
    <t>F1245-10 (PC)</t>
  </si>
  <si>
    <t>F1153-4 PC</t>
  </si>
  <si>
    <t>F1153-4 PC + VPB 300</t>
  </si>
  <si>
    <t>F1153-6 PC</t>
  </si>
  <si>
    <t>F1153-6 PC + VPB 300</t>
  </si>
  <si>
    <t>F1153-6 PC + RSV 300</t>
  </si>
  <si>
    <t>F1155-6 (PC) VPB300</t>
  </si>
  <si>
    <t>F1155-6 (PC) + RSV300</t>
  </si>
  <si>
    <t>F1155-6 (PC)</t>
  </si>
  <si>
    <t>F1155-16 VPB300</t>
  </si>
  <si>
    <t>F1155-16</t>
  </si>
  <si>
    <t>F1155-12 VPB300</t>
  </si>
  <si>
    <t xml:space="preserve">F1155-12 </t>
  </si>
  <si>
    <t>F1145-8 (PC) VPB300</t>
  </si>
  <si>
    <t xml:space="preserve">F1145-8 (PC) </t>
  </si>
  <si>
    <t>F1145-6 (PC) VPB300</t>
  </si>
  <si>
    <t xml:space="preserve">F1145-6 (PC) </t>
  </si>
  <si>
    <t>F1145-5 (PC) VPB300</t>
  </si>
  <si>
    <t xml:space="preserve">F1145-5 (PC) </t>
  </si>
  <si>
    <t>F1145-17 VPB500</t>
  </si>
  <si>
    <t xml:space="preserve">F1145-17 </t>
  </si>
  <si>
    <t>F1145-15 VPB500</t>
  </si>
  <si>
    <t xml:space="preserve">F1145-15 </t>
  </si>
  <si>
    <t>F1145-12 VPB300</t>
  </si>
  <si>
    <t xml:space="preserve">F1145-12 </t>
  </si>
  <si>
    <t>F1145-10 (PC) VPB300</t>
  </si>
  <si>
    <t xml:space="preserve">F1145-10 (PC) </t>
  </si>
  <si>
    <t>S2125-8 VVM S320</t>
  </si>
  <si>
    <t>S2125-8 + RSV300</t>
  </si>
  <si>
    <t>S2125-8</t>
  </si>
  <si>
    <t>S2125-12 VVM S320</t>
  </si>
  <si>
    <t>S2125-12 + RSV300</t>
  </si>
  <si>
    <t>S2125-12</t>
  </si>
  <si>
    <t>F2120-8 VVM320</t>
  </si>
  <si>
    <t>F2120-8 VVM225</t>
  </si>
  <si>
    <t>F2120-8 VVM S320</t>
  </si>
  <si>
    <t>F2120-8</t>
  </si>
  <si>
    <t>F2120-20 VVM500</t>
  </si>
  <si>
    <t>F2120-20</t>
  </si>
  <si>
    <t>F2120-16 VVM500</t>
  </si>
  <si>
    <t>F2120-16 VVM S320</t>
  </si>
  <si>
    <t xml:space="preserve">F2120-16 </t>
  </si>
  <si>
    <t>F2120-12 VVM320</t>
  </si>
  <si>
    <t>F2120-12 VVM S320</t>
  </si>
  <si>
    <t>F2120-12</t>
  </si>
  <si>
    <t>F2050-6 + RSV300</t>
  </si>
  <si>
    <t>F2050-6 + RSV200</t>
  </si>
  <si>
    <t>F2050-6</t>
  </si>
  <si>
    <t>F2050-6 + VVM S320</t>
  </si>
  <si>
    <t>F2050-6 + VVM 225</t>
  </si>
  <si>
    <t>F2050-6 + VVM S330</t>
  </si>
  <si>
    <t>F2050-10 + VVM S320</t>
  </si>
  <si>
    <t>F2050-10 + VVM S330</t>
  </si>
  <si>
    <t>F2050-10 + RSV300</t>
  </si>
  <si>
    <t>F2050-10</t>
  </si>
  <si>
    <t>F2040-8 VVM320</t>
  </si>
  <si>
    <t>F2040-8 VVM225</t>
  </si>
  <si>
    <t>F2040-8 VVM S320</t>
  </si>
  <si>
    <t>F2040-8 HK200M</t>
  </si>
  <si>
    <t>F2040-8</t>
  </si>
  <si>
    <t>F2040-6 VVM320</t>
  </si>
  <si>
    <t>F2040-6 VVM225</t>
  </si>
  <si>
    <t>F2040-6 VVM S320</t>
  </si>
  <si>
    <t>F2040-6 HK200M</t>
  </si>
  <si>
    <t>F2040-6 + RSV300</t>
  </si>
  <si>
    <t>F2040-6</t>
  </si>
  <si>
    <t>F2040-16 VVM310</t>
  </si>
  <si>
    <t>F2040-16</t>
  </si>
  <si>
    <t>F2040-12 VVM320</t>
  </si>
  <si>
    <t>F2040-12 VVM S320</t>
  </si>
  <si>
    <t>F2040-12 HK200M</t>
  </si>
  <si>
    <t>F2040-12</t>
  </si>
  <si>
    <t>AMS20-6 HBS20-6</t>
  </si>
  <si>
    <t>AMS20-6 + HBS20-6 / SHB20-6 + VVM S320</t>
  </si>
  <si>
    <t>AMS20-6 + HBS20-6 / SHB20-6 + RSV300</t>
  </si>
  <si>
    <t>AMS20-6 + HBS20-6 / SHB20-6 + RSV200</t>
  </si>
  <si>
    <t>AMS20-6 + SVM S332-6</t>
  </si>
  <si>
    <t>AMS20-6 + BA-SVM20-200/6</t>
  </si>
  <si>
    <t>AMS20-10 + HBS20-10 / SHB20-10 + RSV300</t>
  </si>
  <si>
    <t>AMS20-10 + HBS20-10 / SHB20-10</t>
  </si>
  <si>
    <t>AMS20-10 + SVM S332-10</t>
  </si>
  <si>
    <t>AMS20-10 + BA-SVM20-200/12</t>
  </si>
  <si>
    <t>AMS10-8 SHB10-12</t>
  </si>
  <si>
    <t>AMS10-8 HK200S</t>
  </si>
  <si>
    <t>AMS10-8 HBS</t>
  </si>
  <si>
    <t>AMS10-8 BA-SVM 10-200/12</t>
  </si>
  <si>
    <t>AMS10-8 ACVM270</t>
  </si>
  <si>
    <t>AMS10-6 SHB10-6</t>
  </si>
  <si>
    <t>AMS10-6 HK200S</t>
  </si>
  <si>
    <t>AMS10-6 HBS</t>
  </si>
  <si>
    <t>AMS10-6 BA-SVM 10-200/6</t>
  </si>
  <si>
    <t>AMS10-6 + SHB10-6 + BA-ST9030</t>
  </si>
  <si>
    <t>AMS10-6 + HBS/SHB  + RSV300</t>
  </si>
  <si>
    <t>AMS10-16 SHB10-16</t>
  </si>
  <si>
    <t>AMS10-16 HBS</t>
  </si>
  <si>
    <t>AMS10-12 SHB10-16</t>
  </si>
  <si>
    <t>AMS10-12 HK200S</t>
  </si>
  <si>
    <t>AMS10-12 HBS</t>
  </si>
  <si>
    <t>AMS10-12 BA-SVM 10-200/12</t>
  </si>
  <si>
    <t>AMS10-12 ACVM270</t>
  </si>
  <si>
    <t>MT-WH21-026</t>
  </si>
  <si>
    <t>MT-WH21-019</t>
  </si>
  <si>
    <t>MT-MB21-019-FV-E</t>
  </si>
  <si>
    <t>DHW LT 120</t>
  </si>
  <si>
    <t>DHW LT 200</t>
  </si>
  <si>
    <t>DHW LT 300</t>
  </si>
  <si>
    <t>DHWM 200</t>
  </si>
  <si>
    <t>DHWM 300</t>
  </si>
  <si>
    <t>DHWM C 200</t>
  </si>
  <si>
    <t>DHWM C 300</t>
  </si>
  <si>
    <t>Thermische vermogen van warmtepomp bij testconditie EN14511 of EN16147 (kW)</t>
  </si>
  <si>
    <t>Thermische vermogen warmtepomp  volgens EN14511 of EN16147 (kW)</t>
  </si>
  <si>
    <t>Elektrisch vermogen warmtepomp volgens EN14511 of EN16147 (kW)</t>
  </si>
  <si>
    <t xml:space="preserve">Elektrisch vermogen van de WP bij testcondities EN14511 of EN16147 (kW) </t>
  </si>
  <si>
    <t>S2125-16 VVM S320</t>
  </si>
  <si>
    <t>S2125-14</t>
  </si>
  <si>
    <t>S2125-12 VVM 310</t>
  </si>
  <si>
    <t>S2125-14 VVM S320</t>
  </si>
  <si>
    <t>S2125-16 VVM S500</t>
  </si>
  <si>
    <t>S2125-16</t>
  </si>
  <si>
    <t>S2125-20 VVM S500</t>
  </si>
  <si>
    <t>S2125-20</t>
  </si>
  <si>
    <t>F2050-10 + VVM 225</t>
  </si>
  <si>
    <t>NIBE Energietechniek B.V. 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</si>
</sst>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
  </numFmts>
  <fonts count="12" x14ac:knownFonts="1">
    <font>
      <sz val="11"/>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8"/>
      <color theme="1"/>
      <name val="Calibri"/>
      <family val="2"/>
      <scheme val="minor"/>
    </font>
    <font>
      <sz val="9"/>
      <color theme="1"/>
      <name val="Calibri"/>
      <family val="2"/>
      <scheme val="minor"/>
    </font>
    <font>
      <sz val="8"/>
      <color theme="1"/>
      <name val="Calibri"/>
      <family val="2"/>
      <scheme val="minor"/>
    </font>
    <font>
      <sz val="11"/>
      <color indexed="8"/>
      <name val="Calibri"/>
      <family val="2"/>
    </font>
    <font>
      <sz val="16"/>
      <color theme="1"/>
      <name val="Calibri"/>
      <family val="2"/>
      <scheme val="minor"/>
    </font>
    <font>
      <sz val="11"/>
      <color theme="0"/>
      <name val="Calibri"/>
      <family val="2"/>
      <scheme val="minor"/>
    </font>
    <font>
      <i/>
      <sz val="10"/>
      <color theme="1"/>
      <name val="Calibri"/>
      <family val="2"/>
      <scheme val="minor"/>
    </font>
    <font>
      <b/>
      <sz val="11"/>
      <color theme="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theme="4" tint="0.39997558519241921"/>
      </top>
      <bottom style="thin">
        <color theme="4" tint="0.39997558519241921"/>
      </bottom>
      <diagonal/>
    </border>
  </borders>
  <cellStyleXfs count="4">
    <xf numFmtId="0" fontId="0" fillId="0" borderId="0"/>
    <xf numFmtId="0" fontId="2" fillId="0" borderId="0" applyNumberFormat="0" applyFill="0" applyBorder="0" applyAlignment="0" applyProtection="0"/>
    <xf numFmtId="9" fontId="3" fillId="0" borderId="0" applyFont="0" applyFill="0" applyBorder="0" applyAlignment="0" applyProtection="0"/>
    <xf numFmtId="0" fontId="7" fillId="0" borderId="0" applyNumberFormat="0" applyFill="0" applyBorder="0" applyProtection="0"/>
  </cellStyleXfs>
  <cellXfs count="61">
    <xf numFmtId="0" fontId="0" fillId="0" borderId="0" xfId="0"/>
    <xf numFmtId="0" fontId="0" fillId="2" borderId="0" xfId="0" applyFill="1"/>
    <xf numFmtId="0" fontId="0" fillId="2" borderId="0" xfId="0" applyFill="1" applyAlignment="1">
      <alignment vertical="center"/>
    </xf>
    <xf numFmtId="0" fontId="0" fillId="2" borderId="0" xfId="0" applyFill="1" applyAlignment="1">
      <alignment horizontal="center" vertical="center" wrapText="1"/>
    </xf>
    <xf numFmtId="0" fontId="0" fillId="2" borderId="3" xfId="0" applyFill="1" applyBorder="1" applyAlignment="1">
      <alignment vertical="center"/>
    </xf>
    <xf numFmtId="0" fontId="0" fillId="2" borderId="4" xfId="0" applyFill="1" applyBorder="1" applyAlignment="1" applyProtection="1">
      <alignment horizontal="center" vertical="center" wrapText="1"/>
      <protection locked="0"/>
    </xf>
    <xf numFmtId="0" fontId="0" fillId="2" borderId="0" xfId="0" applyFill="1" applyAlignment="1">
      <alignment wrapText="1"/>
    </xf>
    <xf numFmtId="0" fontId="0" fillId="2" borderId="0" xfId="0" applyFill="1" applyAlignment="1">
      <alignment horizontal="center" vertical="center"/>
    </xf>
    <xf numFmtId="0" fontId="0" fillId="2" borderId="0" xfId="0" applyFill="1" applyAlignment="1">
      <alignment horizontal="center"/>
    </xf>
    <xf numFmtId="0" fontId="1" fillId="2" borderId="0" xfId="0" applyFont="1" applyFill="1" applyAlignment="1">
      <alignment vertical="center"/>
    </xf>
    <xf numFmtId="9" fontId="0" fillId="2" borderId="0" xfId="2" applyFont="1" applyFill="1" applyBorder="1" applyAlignment="1">
      <alignment horizontal="center" vertical="center" wrapText="1"/>
    </xf>
    <xf numFmtId="0" fontId="6" fillId="2" borderId="0" xfId="0" applyFont="1" applyFill="1" applyAlignment="1">
      <alignment horizontal="center" vertical="center" wrapText="1"/>
    </xf>
    <xf numFmtId="0" fontId="4" fillId="2" borderId="0" xfId="0" applyFont="1" applyFill="1" applyAlignment="1">
      <alignment vertical="center"/>
    </xf>
    <xf numFmtId="0" fontId="5" fillId="2" borderId="0" xfId="0" applyFont="1" applyFill="1" applyAlignment="1">
      <alignment vertical="center"/>
    </xf>
    <xf numFmtId="0" fontId="0" fillId="2" borderId="1" xfId="0" applyFill="1" applyBorder="1" applyAlignment="1">
      <alignment vertical="center"/>
    </xf>
    <xf numFmtId="0" fontId="0" fillId="2" borderId="5" xfId="0" applyFill="1" applyBorder="1" applyAlignment="1">
      <alignment vertical="center" wrapText="1"/>
    </xf>
    <xf numFmtId="0" fontId="0" fillId="2" borderId="6" xfId="0" applyFill="1" applyBorder="1" applyAlignment="1" applyProtection="1">
      <alignment horizontal="center" vertical="center" wrapText="1"/>
      <protection locked="0"/>
    </xf>
    <xf numFmtId="0" fontId="2" fillId="2" borderId="0" xfId="1" applyFill="1" applyBorder="1" applyAlignment="1">
      <alignment horizontal="center"/>
    </xf>
    <xf numFmtId="0" fontId="0" fillId="2" borderId="0" xfId="0" applyFill="1" applyAlignment="1">
      <alignment horizontal="center" wrapText="1"/>
    </xf>
    <xf numFmtId="0" fontId="8" fillId="2" borderId="0" xfId="0" applyFont="1" applyFill="1" applyAlignment="1">
      <alignment vertical="center"/>
    </xf>
    <xf numFmtId="0" fontId="8" fillId="2" borderId="0" xfId="0" applyFont="1" applyFill="1"/>
    <xf numFmtId="0" fontId="0" fillId="2" borderId="0" xfId="0" applyFill="1" applyAlignment="1">
      <alignment vertical="center" wrapText="1"/>
    </xf>
    <xf numFmtId="0" fontId="0" fillId="2" borderId="0" xfId="0" applyFill="1" applyAlignment="1" applyProtection="1">
      <alignment horizontal="center" vertical="center" wrapText="1"/>
      <protection locked="0"/>
    </xf>
    <xf numFmtId="2" fontId="0" fillId="2" borderId="0" xfId="0" applyNumberFormat="1" applyFill="1" applyAlignment="1">
      <alignment horizontal="center" vertical="center" wrapText="1"/>
    </xf>
    <xf numFmtId="165" fontId="0" fillId="2" borderId="0" xfId="0" applyNumberFormat="1" applyFill="1" applyAlignment="1">
      <alignment horizontal="center" vertical="center" wrapText="1"/>
    </xf>
    <xf numFmtId="2" fontId="0" fillId="2" borderId="0" xfId="0" applyNumberFormat="1" applyFill="1" applyAlignment="1" applyProtection="1">
      <alignment horizontal="center" vertical="center" wrapText="1"/>
      <protection locked="0"/>
    </xf>
    <xf numFmtId="0" fontId="1" fillId="2" borderId="0" xfId="0" applyFont="1" applyFill="1" applyAlignment="1">
      <alignment vertical="center" wrapText="1"/>
    </xf>
    <xf numFmtId="0" fontId="10" fillId="2" borderId="0" xfId="0" applyFont="1" applyFill="1" applyAlignment="1">
      <alignment vertical="center"/>
    </xf>
    <xf numFmtId="0" fontId="0" fillId="2" borderId="2" xfId="0" applyFill="1" applyBorder="1" applyAlignment="1">
      <alignment horizontal="center" vertical="center" wrapText="1"/>
    </xf>
    <xf numFmtId="0" fontId="0" fillId="3" borderId="4" xfId="0" applyFill="1" applyBorder="1" applyAlignment="1" applyProtection="1">
      <alignment horizontal="center" vertical="center" wrapText="1"/>
      <protection locked="0"/>
    </xf>
    <xf numFmtId="0" fontId="9" fillId="2" borderId="0" xfId="0" applyFont="1" applyFill="1" applyAlignment="1">
      <alignment horizontal="left"/>
    </xf>
    <xf numFmtId="0" fontId="9" fillId="2" borderId="0" xfId="0" applyFont="1" applyFill="1" applyAlignment="1">
      <alignment horizontal="left" vertical="center"/>
    </xf>
    <xf numFmtId="0" fontId="11" fillId="2" borderId="0" xfId="0" applyFont="1" applyFill="1" applyAlignment="1">
      <alignment horizontal="left" vertical="center" wrapText="1"/>
    </xf>
    <xf numFmtId="0" fontId="11" fillId="2" borderId="0" xfId="0" applyFont="1" applyFill="1" applyAlignment="1">
      <alignment horizontal="left" wrapText="1"/>
    </xf>
    <xf numFmtId="0" fontId="9" fillId="2" borderId="0" xfId="0" applyFont="1" applyFill="1" applyAlignment="1">
      <alignment horizontal="left" vertical="center" wrapText="1"/>
    </xf>
    <xf numFmtId="164" fontId="9" fillId="2" borderId="0" xfId="0" applyNumberFormat="1" applyFont="1" applyFill="1" applyAlignment="1">
      <alignment horizontal="left"/>
    </xf>
    <xf numFmtId="164" fontId="9" fillId="2" borderId="0" xfId="0" applyNumberFormat="1" applyFont="1" applyFill="1" applyAlignment="1">
      <alignment horizontal="left" vertical="center"/>
    </xf>
    <xf numFmtId="9" fontId="9" fillId="2" borderId="0" xfId="0" applyNumberFormat="1" applyFont="1" applyFill="1" applyAlignment="1">
      <alignment horizontal="left"/>
    </xf>
    <xf numFmtId="165" fontId="9" fillId="2" borderId="0" xfId="0" applyNumberFormat="1" applyFont="1" applyFill="1" applyAlignment="1">
      <alignment horizontal="left"/>
    </xf>
    <xf numFmtId="2" fontId="9" fillId="2" borderId="0" xfId="0" applyNumberFormat="1" applyFont="1" applyFill="1" applyAlignment="1">
      <alignment horizontal="left"/>
    </xf>
    <xf numFmtId="166" fontId="9" fillId="2" borderId="0" xfId="2" applyNumberFormat="1" applyFont="1" applyFill="1" applyAlignment="1">
      <alignment horizontal="left"/>
    </xf>
    <xf numFmtId="166" fontId="9" fillId="2" borderId="0" xfId="0" applyNumberFormat="1" applyFont="1" applyFill="1" applyAlignment="1">
      <alignment horizontal="left"/>
    </xf>
    <xf numFmtId="9" fontId="9" fillId="2" borderId="0" xfId="2" applyFont="1" applyFill="1" applyAlignment="1">
      <alignment horizontal="left"/>
    </xf>
    <xf numFmtId="9" fontId="9" fillId="2" borderId="0" xfId="0" applyNumberFormat="1" applyFont="1" applyFill="1" applyAlignment="1">
      <alignment horizontal="left" vertical="center"/>
    </xf>
    <xf numFmtId="9" fontId="9" fillId="2" borderId="0" xfId="0" applyNumberFormat="1" applyFont="1" applyFill="1" applyAlignment="1">
      <alignment horizontal="left" vertical="center" wrapText="1"/>
    </xf>
    <xf numFmtId="9" fontId="9" fillId="2" borderId="0" xfId="2" applyFont="1" applyFill="1" applyAlignment="1">
      <alignment horizontal="left" vertical="center"/>
    </xf>
    <xf numFmtId="166" fontId="9" fillId="2" borderId="0" xfId="2" applyNumberFormat="1" applyFont="1" applyFill="1" applyAlignment="1">
      <alignment horizontal="left" vertical="center"/>
    </xf>
    <xf numFmtId="0" fontId="9" fillId="2" borderId="7" xfId="0" applyFont="1" applyFill="1" applyBorder="1" applyAlignment="1">
      <alignment horizontal="left"/>
    </xf>
    <xf numFmtId="164" fontId="9" fillId="2" borderId="7" xfId="0" applyNumberFormat="1" applyFont="1" applyFill="1" applyBorder="1" applyAlignment="1">
      <alignment horizontal="left"/>
    </xf>
    <xf numFmtId="0" fontId="9" fillId="2" borderId="7" xfId="0" applyFont="1" applyFill="1" applyBorder="1" applyAlignment="1">
      <alignment horizontal="left" vertical="center"/>
    </xf>
    <xf numFmtId="2" fontId="9" fillId="2" borderId="0" xfId="0" applyNumberFormat="1" applyFont="1" applyFill="1" applyAlignment="1">
      <alignment horizontal="left" vertical="center"/>
    </xf>
    <xf numFmtId="164" fontId="9" fillId="2" borderId="0" xfId="0" applyNumberFormat="1" applyFont="1" applyFill="1" applyAlignment="1">
      <alignment horizontal="left" vertical="center" wrapText="1"/>
    </xf>
    <xf numFmtId="9" fontId="9" fillId="2" borderId="0" xfId="2" applyFont="1" applyFill="1" applyAlignment="1">
      <alignment horizontal="left" vertical="center" wrapText="1"/>
    </xf>
    <xf numFmtId="0" fontId="0" fillId="2" borderId="0" xfId="0" applyFill="1" applyAlignment="1">
      <alignment horizontal="center" wrapText="1"/>
    </xf>
    <xf numFmtId="0" fontId="8" fillId="2" borderId="0" xfId="0" applyFont="1" applyFill="1" applyAlignment="1">
      <alignment horizontal="center" vertical="center" wrapText="1"/>
    </xf>
    <xf numFmtId="0" fontId="9" fillId="2" borderId="0" xfId="0" applyFont="1" applyFill="1" applyBorder="1" applyAlignment="1">
      <alignment horizontal="left"/>
    </xf>
    <xf numFmtId="164" fontId="9" fillId="2" borderId="0" xfId="0" applyNumberFormat="1" applyFont="1" applyFill="1" applyBorder="1" applyAlignment="1">
      <alignment horizontal="left" vertical="center"/>
    </xf>
    <xf numFmtId="0" fontId="9" fillId="2" borderId="0" xfId="0" applyFont="1" applyFill="1" applyBorder="1" applyAlignment="1">
      <alignment horizontal="left" vertical="center"/>
    </xf>
    <xf numFmtId="164" fontId="9" fillId="2" borderId="0" xfId="0" applyNumberFormat="1" applyFont="1" applyFill="1" applyBorder="1" applyAlignment="1">
      <alignment horizontal="left" vertical="center" wrapText="1"/>
    </xf>
    <xf numFmtId="0" fontId="9" fillId="2" borderId="0" xfId="0" applyFont="1" applyFill="1" applyBorder="1" applyAlignment="1">
      <alignment horizontal="left" vertical="center" wrapText="1"/>
    </xf>
    <xf numFmtId="9" fontId="9" fillId="2" borderId="0" xfId="0" applyNumberFormat="1" applyFont="1" applyFill="1" applyBorder="1" applyAlignment="1">
      <alignment horizontal="left"/>
    </xf>
  </cellXfs>
  <cellStyles count="4">
    <cellStyle name="Hyperlink" xfId="1" builtinId="8"/>
    <cellStyle name="Procent" xfId="2" builtinId="5"/>
    <cellStyle name="Standaard" xfId="0" builtinId="0"/>
    <cellStyle name="Standaard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cid:f37ced25-606a-49f5-9d19-dedf2f9d1afd@eurprd07.prod.outlook.com" TargetMode="External"/><Relationship Id="rId1" Type="http://schemas.openxmlformats.org/officeDocument/2006/relationships/image" Target="../media/image2.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4410076</xdr:colOff>
      <xdr:row>1</xdr:row>
      <xdr:rowOff>104775</xdr:rowOff>
    </xdr:from>
    <xdr:to>
      <xdr:col>2</xdr:col>
      <xdr:colOff>1258855</xdr:colOff>
      <xdr:row>3</xdr:row>
      <xdr:rowOff>57150</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4762" b="20952"/>
        <a:stretch/>
      </xdr:blipFill>
      <xdr:spPr>
        <a:xfrm>
          <a:off x="5019676" y="304800"/>
          <a:ext cx="2272214" cy="542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330200</xdr:colOff>
      <xdr:row>1</xdr:row>
      <xdr:rowOff>76200</xdr:rowOff>
    </xdr:from>
    <xdr:to>
      <xdr:col>6</xdr:col>
      <xdr:colOff>275139</xdr:colOff>
      <xdr:row>4</xdr:row>
      <xdr:rowOff>73025</xdr:rowOff>
    </xdr:to>
    <xdr:pic>
      <xdr:nvPicPr>
        <xdr:cNvPr id="4" name="Afbeelding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4762" b="20952"/>
        <a:stretch/>
      </xdr:blipFill>
      <xdr:spPr>
        <a:xfrm>
          <a:off x="1612900" y="260350"/>
          <a:ext cx="2510339" cy="5492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189150</xdr:colOff>
      <xdr:row>2</xdr:row>
      <xdr:rowOff>125421</xdr:rowOff>
    </xdr:from>
    <xdr:to>
      <xdr:col>14</xdr:col>
      <xdr:colOff>54042</xdr:colOff>
      <xdr:row>27</xdr:row>
      <xdr:rowOff>165938</xdr:rowOff>
    </xdr:to>
    <xdr:pic>
      <xdr:nvPicPr>
        <xdr:cNvPr id="4" name="Picture 3" descr="cid:f37ced25-606a-49f5-9d19-dedf2f9d1afd@eurprd07.prod.outlook.com">
          <a:extLst>
            <a:ext uri="{FF2B5EF4-FFF2-40B4-BE49-F238E27FC236}">
              <a16:creationId xmlns:a16="http://schemas.microsoft.com/office/drawing/2014/main" id="{1D350617-8AB8-407C-B919-CD80D6525273}"/>
            </a:ext>
          </a:extLst>
        </xdr:cNvPr>
        <xdr:cNvPicPr>
          <a:picLocks noChangeAspect="1" noChangeArrowheads="1"/>
        </xdr:cNvPicPr>
      </xdr:nvPicPr>
      <xdr:blipFill rotWithShape="1">
        <a:blip xmlns:r="http://schemas.openxmlformats.org/officeDocument/2006/relationships" r:embed="rId1" r:link="rId2">
          <a:extLst>
            <a:ext uri="{28A0092B-C50C-407E-A947-70E740481C1C}">
              <a14:useLocalDpi xmlns:a14="http://schemas.microsoft.com/office/drawing/2010/main" val="0"/>
            </a:ext>
          </a:extLst>
        </a:blip>
        <a:srcRect t="2643"/>
        <a:stretch/>
      </xdr:blipFill>
      <xdr:spPr bwMode="auto">
        <a:xfrm>
          <a:off x="973562" y="579882"/>
          <a:ext cx="7796166" cy="4709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148617</xdr:colOff>
      <xdr:row>30</xdr:row>
      <xdr:rowOff>135106</xdr:rowOff>
    </xdr:from>
    <xdr:to>
      <xdr:col>14</xdr:col>
      <xdr:colOff>90607</xdr:colOff>
      <xdr:row>57</xdr:row>
      <xdr:rowOff>57959</xdr:rowOff>
    </xdr:to>
    <xdr:pic>
      <xdr:nvPicPr>
        <xdr:cNvPr id="5" name="Picture 4" descr="be3232dc-558e-425d-b6d0-80830cd379c9@eurprd07">
          <a:extLst>
            <a:ext uri="{FF2B5EF4-FFF2-40B4-BE49-F238E27FC236}">
              <a16:creationId xmlns:a16="http://schemas.microsoft.com/office/drawing/2014/main" id="{3EFE9516-8AEE-4E17-A336-46BC92AB6399}"/>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2368"/>
        <a:stretch/>
      </xdr:blipFill>
      <xdr:spPr bwMode="auto">
        <a:xfrm>
          <a:off x="756596" y="5809574"/>
          <a:ext cx="7845713" cy="5029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162127</xdr:colOff>
      <xdr:row>61</xdr:row>
      <xdr:rowOff>40533</xdr:rowOff>
    </xdr:from>
    <xdr:to>
      <xdr:col>14</xdr:col>
      <xdr:colOff>81064</xdr:colOff>
      <xdr:row>88</xdr:row>
      <xdr:rowOff>82479</xdr:rowOff>
    </xdr:to>
    <xdr:pic>
      <xdr:nvPicPr>
        <xdr:cNvPr id="6" name="Picture 5" descr="fd070c15-2e1b-4739-9878-d9869f1a77cf@eurprd07">
          <a:extLst>
            <a:ext uri="{FF2B5EF4-FFF2-40B4-BE49-F238E27FC236}">
              <a16:creationId xmlns:a16="http://schemas.microsoft.com/office/drawing/2014/main" id="{AB39DE92-D3A1-4575-8772-361C4BF3519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70106" y="11578618"/>
          <a:ext cx="7822660" cy="5148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121595</xdr:colOff>
      <xdr:row>91</xdr:row>
      <xdr:rowOff>88221</xdr:rowOff>
    </xdr:from>
    <xdr:to>
      <xdr:col>14</xdr:col>
      <xdr:colOff>148618</xdr:colOff>
      <xdr:row>119</xdr:row>
      <xdr:rowOff>32424</xdr:rowOff>
    </xdr:to>
    <xdr:pic>
      <xdr:nvPicPr>
        <xdr:cNvPr id="7" name="Picture 6" descr="9b174a35-8c12-4cc4-8179-ecb267d41e3b@eurprd07">
          <a:extLst>
            <a:ext uri="{FF2B5EF4-FFF2-40B4-BE49-F238E27FC236}">
              <a16:creationId xmlns:a16="http://schemas.microsoft.com/office/drawing/2014/main" id="{2CAEB53C-7D41-44C5-80C1-6558C9386492}"/>
            </a:ext>
          </a:extLst>
        </xdr:cNvPr>
        <xdr:cNvPicPr>
          <a:picLocks noChangeAspect="1" noChangeArrowheads="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t="2800"/>
        <a:stretch/>
      </xdr:blipFill>
      <xdr:spPr bwMode="auto">
        <a:xfrm>
          <a:off x="905212" y="18219498"/>
          <a:ext cx="7930746" cy="52403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54042</xdr:colOff>
      <xdr:row>122</xdr:row>
      <xdr:rowOff>81063</xdr:rowOff>
    </xdr:from>
    <xdr:to>
      <xdr:col>14</xdr:col>
      <xdr:colOff>155941</xdr:colOff>
      <xdr:row>135</xdr:row>
      <xdr:rowOff>169964</xdr:rowOff>
    </xdr:to>
    <xdr:pic>
      <xdr:nvPicPr>
        <xdr:cNvPr id="8" name="Picture 7" descr="efa3d97c-837e-443f-acc7-df97daf395a2@eurprd07">
          <a:extLst>
            <a:ext uri="{FF2B5EF4-FFF2-40B4-BE49-F238E27FC236}">
              <a16:creationId xmlns:a16="http://schemas.microsoft.com/office/drawing/2014/main" id="{7C8F01F0-1C78-4E35-82F5-511F5DBDE385}"/>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37659" y="24075957"/>
          <a:ext cx="8005622" cy="2547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info@nibe.be"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C83"/>
  <sheetViews>
    <sheetView tabSelected="1" zoomScale="51" zoomScaleNormal="84" workbookViewId="0">
      <selection activeCell="C9" sqref="C9"/>
    </sheetView>
  </sheetViews>
  <sheetFormatPr defaultColWidth="9.1796875" defaultRowHeight="14.5" x14ac:dyDescent="0.35"/>
  <cols>
    <col min="1" max="1" width="9.1796875" style="1"/>
    <col min="2" max="2" width="83.81640625" style="2" bestFit="1" customWidth="1"/>
    <col min="3" max="3" width="55.54296875" style="3" bestFit="1" customWidth="1"/>
    <col min="4" max="16384" width="9.1796875" style="1"/>
  </cols>
  <sheetData>
    <row r="2" spans="2:3" ht="23.5" x14ac:dyDescent="0.35">
      <c r="B2" s="12" t="s">
        <v>7</v>
      </c>
    </row>
    <row r="3" spans="2:3" ht="23.5" x14ac:dyDescent="0.35">
      <c r="B3" s="12" t="s">
        <v>8</v>
      </c>
    </row>
    <row r="4" spans="2:3" ht="23.5" x14ac:dyDescent="0.35">
      <c r="B4" s="12"/>
    </row>
    <row r="5" spans="2:3" x14ac:dyDescent="0.35">
      <c r="B5" s="9" t="s">
        <v>9</v>
      </c>
    </row>
    <row r="6" spans="2:3" x14ac:dyDescent="0.35">
      <c r="B6" s="9" t="s">
        <v>10</v>
      </c>
    </row>
    <row r="7" spans="2:3" ht="15" thickBot="1" x14ac:dyDescent="0.4">
      <c r="B7" s="9"/>
    </row>
    <row r="8" spans="2:3" x14ac:dyDescent="0.35">
      <c r="B8" s="14" t="s">
        <v>11</v>
      </c>
      <c r="C8" s="28" t="str">
        <f>VLOOKUP(C9, DATA!A:C, 2, FALSE)</f>
        <v>NIBE</v>
      </c>
    </row>
    <row r="9" spans="2:3" x14ac:dyDescent="0.35">
      <c r="B9" s="4" t="s">
        <v>13</v>
      </c>
      <c r="C9" s="29" t="s">
        <v>172</v>
      </c>
    </row>
    <row r="10" spans="2:3" x14ac:dyDescent="0.35">
      <c r="B10" s="4" t="s">
        <v>14</v>
      </c>
      <c r="C10" s="5"/>
    </row>
    <row r="11" spans="2:3" ht="29.5" thickBot="1" x14ac:dyDescent="0.4">
      <c r="B11" s="15" t="s">
        <v>16</v>
      </c>
      <c r="C11" s="16"/>
    </row>
    <row r="13" spans="2:3" x14ac:dyDescent="0.35">
      <c r="B13" s="9" t="s">
        <v>17</v>
      </c>
    </row>
    <row r="14" spans="2:3" x14ac:dyDescent="0.35">
      <c r="B14" s="2" t="s">
        <v>18</v>
      </c>
      <c r="C14" s="3" t="s">
        <v>19</v>
      </c>
    </row>
    <row r="15" spans="2:3" x14ac:dyDescent="0.35">
      <c r="B15" s="2" t="s">
        <v>20</v>
      </c>
      <c r="C15" s="3" t="str">
        <f>VLOOKUP(C9,DATA!1:1048576,25,FALSE)</f>
        <v>NEE</v>
      </c>
    </row>
    <row r="16" spans="2:3" x14ac:dyDescent="0.35">
      <c r="B16" s="9"/>
    </row>
    <row r="17" spans="2:3" x14ac:dyDescent="0.35">
      <c r="B17" s="9" t="s">
        <v>21</v>
      </c>
    </row>
    <row r="18" spans="2:3" x14ac:dyDescent="0.35">
      <c r="B18" s="2" t="s">
        <v>22</v>
      </c>
      <c r="C18" s="3" t="s">
        <v>23</v>
      </c>
    </row>
    <row r="19" spans="2:3" x14ac:dyDescent="0.35">
      <c r="B19" s="2" t="s">
        <v>24</v>
      </c>
      <c r="C19" s="3" t="str">
        <f>VLOOKUP(C9,DATA!1:1048576,3,FALSE)</f>
        <v>Bodem</v>
      </c>
    </row>
    <row r="20" spans="2:3" x14ac:dyDescent="0.35">
      <c r="B20" s="2" t="s">
        <v>118</v>
      </c>
      <c r="C20" s="3" t="str">
        <f>VLOOKUP(C9,DATA!1:1048576,5,FALSE)</f>
        <v>Bodem</v>
      </c>
    </row>
    <row r="21" spans="2:3" x14ac:dyDescent="0.35">
      <c r="B21" s="2" t="s">
        <v>25</v>
      </c>
      <c r="C21" s="3" t="s">
        <v>26</v>
      </c>
    </row>
    <row r="22" spans="2:3" x14ac:dyDescent="0.35">
      <c r="B22" s="2" t="s">
        <v>27</v>
      </c>
      <c r="C22" s="3" t="s">
        <v>15</v>
      </c>
    </row>
    <row r="23" spans="2:3" x14ac:dyDescent="0.35">
      <c r="B23" s="2" t="s">
        <v>28</v>
      </c>
      <c r="C23" s="24">
        <f>VLOOKUP(C9,DATA!1:1048576,4,FALSE)</f>
        <v>5.2</v>
      </c>
    </row>
    <row r="24" spans="2:3" x14ac:dyDescent="0.35">
      <c r="B24" s="2" t="s">
        <v>29</v>
      </c>
      <c r="C24" s="3" t="s">
        <v>15</v>
      </c>
    </row>
    <row r="25" spans="2:3" x14ac:dyDescent="0.35">
      <c r="B25" s="2" t="s">
        <v>30</v>
      </c>
      <c r="C25" s="3">
        <f>VLOOKUP(C9,DATA!1:1048576,6,FALSE)</f>
        <v>2E-3</v>
      </c>
    </row>
    <row r="26" spans="2:3" x14ac:dyDescent="0.35">
      <c r="B26" s="2" t="s">
        <v>31</v>
      </c>
      <c r="C26" s="3">
        <f>VLOOKUP(C9,DATA!1:1048576,7,FALSE)</f>
        <v>2E-3</v>
      </c>
    </row>
    <row r="27" spans="2:3" x14ac:dyDescent="0.35">
      <c r="B27" s="2" t="s">
        <v>32</v>
      </c>
      <c r="C27" s="3">
        <f>VLOOKUP(C9,DATA!1:1048576,8,FALSE)</f>
        <v>2E-3</v>
      </c>
    </row>
    <row r="28" spans="2:3" x14ac:dyDescent="0.35">
      <c r="B28" s="2" t="s">
        <v>33</v>
      </c>
      <c r="C28" s="3">
        <f>VLOOKUP(C9,DATA!1:1048576,9,FALSE)</f>
        <v>8.9999999999999993E-3</v>
      </c>
    </row>
    <row r="29" spans="2:3" x14ac:dyDescent="0.35">
      <c r="B29" s="2" t="s">
        <v>34</v>
      </c>
      <c r="C29" s="3" t="s">
        <v>35</v>
      </c>
    </row>
    <row r="30" spans="2:3" x14ac:dyDescent="0.35">
      <c r="B30" s="2" t="s">
        <v>122</v>
      </c>
      <c r="C30" s="3" t="str">
        <f>VLOOKUP(C9,DATA!1:1048576,13,FALSE)</f>
        <v>Water</v>
      </c>
    </row>
    <row r="31" spans="2:3" x14ac:dyDescent="0.35">
      <c r="B31" s="2" t="s">
        <v>36</v>
      </c>
      <c r="C31" s="10">
        <f>VLOOKUP(C9,DATA!1:1048576,12,FALSE)</f>
        <v>2.1</v>
      </c>
    </row>
    <row r="32" spans="2:3" x14ac:dyDescent="0.35">
      <c r="C32" s="10"/>
    </row>
    <row r="33" spans="2:3" x14ac:dyDescent="0.35">
      <c r="B33" s="2" t="s">
        <v>37</v>
      </c>
      <c r="C33" s="3" t="s">
        <v>19</v>
      </c>
    </row>
    <row r="34" spans="2:3" x14ac:dyDescent="0.35">
      <c r="B34" s="2" t="s">
        <v>38</v>
      </c>
      <c r="C34" s="3" t="s">
        <v>39</v>
      </c>
    </row>
    <row r="35" spans="2:3" x14ac:dyDescent="0.35">
      <c r="B35" s="2" t="s">
        <v>40</v>
      </c>
      <c r="C35" s="3" t="s">
        <v>19</v>
      </c>
    </row>
    <row r="36" spans="2:3" ht="29.5" customHeight="1" x14ac:dyDescent="0.35">
      <c r="B36" s="2" t="s">
        <v>41</v>
      </c>
      <c r="C36" s="3" t="str">
        <f>VLOOKUP(C9,DATA!1:1048576,14,FALSE)</f>
        <v>Verwarmingstoestel met een geïntegreerd opslagvat</v>
      </c>
    </row>
    <row r="37" spans="2:3" x14ac:dyDescent="0.35">
      <c r="B37" s="2" t="s">
        <v>42</v>
      </c>
      <c r="C37" s="7" t="s">
        <v>39</v>
      </c>
    </row>
    <row r="38" spans="2:3" x14ac:dyDescent="0.35">
      <c r="B38" s="2" t="s">
        <v>43</v>
      </c>
      <c r="C38" s="3">
        <v>8</v>
      </c>
    </row>
    <row r="39" spans="2:3" x14ac:dyDescent="0.35">
      <c r="B39" s="2" t="s">
        <v>44</v>
      </c>
      <c r="C39" s="3" t="str">
        <f>IF(C40&gt;0,"JA","NEE")</f>
        <v>JA</v>
      </c>
    </row>
    <row r="40" spans="2:3" x14ac:dyDescent="0.35">
      <c r="B40" s="2" t="s">
        <v>45</v>
      </c>
      <c r="C40" s="3">
        <f>VLOOKUP(C9,DATA!1:1048576,18,FALSE)</f>
        <v>8.6999999999999994E-2</v>
      </c>
    </row>
    <row r="41" spans="2:3" x14ac:dyDescent="0.35">
      <c r="B41" s="2" t="s">
        <v>126</v>
      </c>
      <c r="C41" s="23">
        <f>VLOOKUP(C9,DATA!1:1048576,17,FALSE)</f>
        <v>0.67</v>
      </c>
    </row>
    <row r="43" spans="2:3" x14ac:dyDescent="0.35">
      <c r="B43" s="9" t="s">
        <v>46</v>
      </c>
    </row>
    <row r="44" spans="2:3" x14ac:dyDescent="0.35">
      <c r="B44" s="2" t="s">
        <v>22</v>
      </c>
      <c r="C44" s="3" t="s">
        <v>23</v>
      </c>
    </row>
    <row r="45" spans="2:3" x14ac:dyDescent="0.35">
      <c r="B45" s="2" t="s">
        <v>47</v>
      </c>
      <c r="C45" s="3" t="str">
        <f>C19</f>
        <v>Bodem</v>
      </c>
    </row>
    <row r="46" spans="2:3" x14ac:dyDescent="0.35">
      <c r="B46" s="2" t="s">
        <v>27</v>
      </c>
      <c r="C46" s="3" t="str">
        <f>C22</f>
        <v>NEE</v>
      </c>
    </row>
    <row r="47" spans="2:3" x14ac:dyDescent="0.35">
      <c r="B47" s="2" t="s">
        <v>48</v>
      </c>
      <c r="C47" s="3" t="str">
        <f>VLOOKUP(C9,DATA!1:1048576,14,FALSE)</f>
        <v>Verwarmingstoestel met een geïntegreerd opslagvat</v>
      </c>
    </row>
    <row r="48" spans="2:3" x14ac:dyDescent="0.35">
      <c r="B48" s="2" t="s">
        <v>49</v>
      </c>
      <c r="C48" s="24">
        <f>C23</f>
        <v>5.2</v>
      </c>
    </row>
    <row r="49" spans="2:3" x14ac:dyDescent="0.35">
      <c r="B49" s="2" t="s">
        <v>50</v>
      </c>
      <c r="C49" s="3" t="str">
        <f>IF(VLOOKUP(C9,DATA!1:1048576,19,FALSE)&gt;0,"JA","NEE")</f>
        <v>JA</v>
      </c>
    </row>
    <row r="50" spans="2:3" x14ac:dyDescent="0.35">
      <c r="B50" s="2" t="s">
        <v>51</v>
      </c>
      <c r="C50" s="3" t="str">
        <f>IF(VLOOKUP(C9,DATA!A:Y,22,FALSE),"JA","NEE")</f>
        <v>JA</v>
      </c>
    </row>
    <row r="51" spans="2:3" x14ac:dyDescent="0.35">
      <c r="B51" s="2" t="s">
        <v>52</v>
      </c>
      <c r="C51" s="3">
        <f>VLOOKUP(C9,DATA!1:1048576,22,FALSE)</f>
        <v>180</v>
      </c>
    </row>
    <row r="52" spans="2:3" x14ac:dyDescent="0.35">
      <c r="B52" s="2" t="s">
        <v>53</v>
      </c>
      <c r="C52" s="3" t="str">
        <f>IF(C53=0,"NEE","JA")</f>
        <v>JA</v>
      </c>
    </row>
    <row r="53" spans="2:3" x14ac:dyDescent="0.35">
      <c r="B53" s="2" t="s">
        <v>54</v>
      </c>
      <c r="C53" s="3" t="str">
        <f>VLOOKUP(C9,DATA!1:1048576,21,FALSE)</f>
        <v>XL</v>
      </c>
    </row>
    <row r="54" spans="2:3" x14ac:dyDescent="0.35">
      <c r="B54" s="2" t="s">
        <v>55</v>
      </c>
      <c r="C54" s="3" t="str">
        <f>C52</f>
        <v>JA</v>
      </c>
    </row>
    <row r="55" spans="2:3" x14ac:dyDescent="0.35">
      <c r="B55" s="2" t="s">
        <v>56</v>
      </c>
      <c r="C55" s="10">
        <f>VLOOKUP(C9,DATA!1:1048576,20,FALSE)</f>
        <v>1.17</v>
      </c>
    </row>
    <row r="56" spans="2:3" x14ac:dyDescent="0.35">
      <c r="B56" s="2" t="s">
        <v>57</v>
      </c>
      <c r="C56" s="3" t="str">
        <f>C54</f>
        <v>JA</v>
      </c>
    </row>
    <row r="58" spans="2:3" x14ac:dyDescent="0.35">
      <c r="B58" s="9" t="s">
        <v>58</v>
      </c>
    </row>
    <row r="59" spans="2:3" x14ac:dyDescent="0.35">
      <c r="B59" s="2" t="s">
        <v>59</v>
      </c>
      <c r="C59" s="3" t="s">
        <v>60</v>
      </c>
    </row>
    <row r="61" spans="2:3" x14ac:dyDescent="0.35">
      <c r="B61" s="9" t="s">
        <v>61</v>
      </c>
    </row>
    <row r="62" spans="2:3" x14ac:dyDescent="0.35">
      <c r="B62" s="2" t="s">
        <v>62</v>
      </c>
      <c r="C62" s="3">
        <f>VLOOKUP(C9,DATA!1:1048576,23,FALSE)</f>
        <v>63</v>
      </c>
    </row>
    <row r="63" spans="2:3" x14ac:dyDescent="0.35">
      <c r="B63" s="2" t="s">
        <v>63</v>
      </c>
      <c r="C63" s="3" t="s">
        <v>64</v>
      </c>
    </row>
    <row r="64" spans="2:3" x14ac:dyDescent="0.35">
      <c r="B64" s="2" t="s">
        <v>65</v>
      </c>
      <c r="C64" s="3" t="s">
        <v>19</v>
      </c>
    </row>
    <row r="65" spans="2:3" x14ac:dyDescent="0.35">
      <c r="B65" s="2" t="s">
        <v>66</v>
      </c>
      <c r="C65" s="23">
        <v>0.2</v>
      </c>
    </row>
    <row r="66" spans="2:3" x14ac:dyDescent="0.35">
      <c r="C66" s="23"/>
    </row>
    <row r="67" spans="2:3" x14ac:dyDescent="0.35">
      <c r="B67" s="9" t="s">
        <v>67</v>
      </c>
    </row>
    <row r="68" spans="2:3" x14ac:dyDescent="0.35">
      <c r="B68" s="2" t="s">
        <v>68</v>
      </c>
      <c r="C68" s="3" t="s">
        <v>15</v>
      </c>
    </row>
    <row r="70" spans="2:3" x14ac:dyDescent="0.35">
      <c r="B70" s="26" t="s">
        <v>127</v>
      </c>
      <c r="C70" s="22"/>
    </row>
    <row r="71" spans="2:3" x14ac:dyDescent="0.35">
      <c r="B71" s="2" t="s">
        <v>291</v>
      </c>
      <c r="C71" s="23">
        <f>VLOOKUP(C9,DATA!1:1048576,17,FALSE)</f>
        <v>0.67</v>
      </c>
    </row>
    <row r="72" spans="2:3" x14ac:dyDescent="0.35">
      <c r="B72" s="21" t="s">
        <v>288</v>
      </c>
      <c r="C72" s="25">
        <f>VLOOKUP(C9,DATA!1:1048576,15,FALSE)</f>
        <v>3.15</v>
      </c>
    </row>
    <row r="73" spans="2:3" x14ac:dyDescent="0.35">
      <c r="B73" s="21"/>
      <c r="C73" s="25"/>
    </row>
    <row r="74" spans="2:3" x14ac:dyDescent="0.35">
      <c r="B74" s="2" t="s">
        <v>69</v>
      </c>
    </row>
    <row r="75" spans="2:3" x14ac:dyDescent="0.35">
      <c r="B75" s="2" t="s">
        <v>70</v>
      </c>
    </row>
    <row r="76" spans="2:3" x14ac:dyDescent="0.35">
      <c r="B76" s="2" t="s">
        <v>71</v>
      </c>
    </row>
    <row r="77" spans="2:3" x14ac:dyDescent="0.35">
      <c r="B77" s="1"/>
    </row>
    <row r="78" spans="2:3" x14ac:dyDescent="0.35">
      <c r="B78" s="13" t="s">
        <v>128</v>
      </c>
    </row>
    <row r="79" spans="2:3" x14ac:dyDescent="0.35">
      <c r="B79" s="27"/>
    </row>
    <row r="80" spans="2:3" x14ac:dyDescent="0.35">
      <c r="B80" s="13" t="s">
        <v>301</v>
      </c>
      <c r="C80" s="11"/>
    </row>
    <row r="81" spans="2:3" x14ac:dyDescent="0.35">
      <c r="B81" s="13" t="s">
        <v>72</v>
      </c>
      <c r="C81" s="11"/>
    </row>
    <row r="83" spans="2:3" x14ac:dyDescent="0.35">
      <c r="B83" s="1"/>
    </row>
  </sheetData>
  <sheetProtection algorithmName="SHA-512" hashValue="e5PcgAoriksNgWvKxgt3QPnIMBg3R0Py1k10JQ9jw3rGgV6reaM1qZpdD5DYfk58CDKxBPCK1+dHS7XLozb2Bg==" saltValue="M/fS8GuvElIz40ic/p7Y7g==" spinCount="100000" sheet="1" selectLockedCells="1"/>
  <pageMargins left="0.7" right="0.7" top="0.75" bottom="0.75" header="0.3" footer="0.3"/>
  <pageSetup paperSize="9" scale="59" orientation="portrait" horizontalDpi="300"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DATA!$A$2:$A$500</xm:f>
          </x14:formula1>
          <xm:sqref>C9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I19"/>
  <sheetViews>
    <sheetView zoomScale="84" workbookViewId="0">
      <selection activeCell="C9" sqref="C9"/>
    </sheetView>
  </sheetViews>
  <sheetFormatPr defaultColWidth="9.1796875" defaultRowHeight="14.5" x14ac:dyDescent="0.35"/>
  <cols>
    <col min="1" max="16384" width="9.1796875" style="1"/>
  </cols>
  <sheetData>
    <row r="6" spans="1:9" x14ac:dyDescent="0.35">
      <c r="A6" s="6"/>
      <c r="B6" s="6"/>
      <c r="C6" s="6"/>
      <c r="D6" s="6"/>
      <c r="E6" s="6"/>
      <c r="F6" s="6"/>
      <c r="G6" s="6"/>
      <c r="H6" s="6"/>
      <c r="I6" s="6"/>
    </row>
    <row r="7" spans="1:9" ht="34.5" customHeight="1" x14ac:dyDescent="0.35">
      <c r="A7" s="53" t="s">
        <v>124</v>
      </c>
      <c r="B7" s="53"/>
      <c r="C7" s="53"/>
      <c r="D7" s="53"/>
      <c r="E7" s="53"/>
      <c r="F7" s="53"/>
      <c r="G7" s="53"/>
      <c r="H7" s="53"/>
      <c r="I7" s="53"/>
    </row>
    <row r="8" spans="1:9" x14ac:dyDescent="0.35">
      <c r="A8" s="6"/>
      <c r="B8" s="6"/>
      <c r="C8" s="6"/>
      <c r="D8" s="6"/>
      <c r="E8" s="6"/>
      <c r="F8" s="6"/>
      <c r="G8" s="6"/>
      <c r="H8" s="6"/>
      <c r="I8" s="6"/>
    </row>
    <row r="9" spans="1:9" ht="31.5" customHeight="1" x14ac:dyDescent="0.35">
      <c r="A9" s="53" t="s">
        <v>117</v>
      </c>
      <c r="B9" s="53"/>
      <c r="C9" s="53"/>
      <c r="D9" s="53"/>
      <c r="E9" s="53"/>
      <c r="F9" s="53"/>
      <c r="G9" s="53"/>
      <c r="H9" s="53"/>
      <c r="I9" s="53"/>
    </row>
    <row r="10" spans="1:9" x14ac:dyDescent="0.35">
      <c r="A10" s="6"/>
      <c r="B10" s="6"/>
      <c r="C10" s="6"/>
      <c r="D10" s="6"/>
      <c r="E10" s="17" t="s">
        <v>0</v>
      </c>
      <c r="F10" s="6"/>
      <c r="G10" s="6"/>
      <c r="H10" s="6"/>
      <c r="I10" s="6"/>
    </row>
    <row r="11" spans="1:9" ht="30" customHeight="1" x14ac:dyDescent="0.35">
      <c r="A11" s="53" t="s">
        <v>1</v>
      </c>
      <c r="B11" s="53"/>
      <c r="C11" s="53"/>
      <c r="D11" s="53"/>
      <c r="E11" s="53"/>
      <c r="F11" s="53"/>
      <c r="G11" s="53"/>
      <c r="H11" s="53"/>
      <c r="I11" s="53"/>
    </row>
    <row r="12" spans="1:9" x14ac:dyDescent="0.35">
      <c r="A12" s="18"/>
      <c r="B12" s="18"/>
      <c r="C12" s="18"/>
      <c r="D12" s="18"/>
      <c r="E12" s="8" t="s">
        <v>107</v>
      </c>
      <c r="F12" s="18"/>
      <c r="G12" s="18"/>
      <c r="H12" s="18"/>
      <c r="I12" s="18"/>
    </row>
    <row r="13" spans="1:9" ht="29.25" customHeight="1" x14ac:dyDescent="0.35">
      <c r="A13" s="53" t="s">
        <v>116</v>
      </c>
      <c r="B13" s="53"/>
      <c r="C13" s="53"/>
      <c r="D13" s="53"/>
      <c r="E13" s="53"/>
      <c r="F13" s="53"/>
      <c r="G13" s="53"/>
      <c r="H13" s="53"/>
      <c r="I13" s="53"/>
    </row>
    <row r="15" spans="1:9" x14ac:dyDescent="0.35">
      <c r="A15" s="53" t="s">
        <v>2</v>
      </c>
      <c r="B15" s="53"/>
      <c r="C15" s="53"/>
      <c r="D15" s="53"/>
      <c r="E15" s="53"/>
      <c r="F15" s="53"/>
      <c r="G15" s="53"/>
      <c r="H15" s="53"/>
      <c r="I15" s="53"/>
    </row>
    <row r="16" spans="1:9" x14ac:dyDescent="0.35">
      <c r="E16" s="7" t="s">
        <v>3</v>
      </c>
    </row>
    <row r="17" spans="5:5" x14ac:dyDescent="0.35">
      <c r="E17" s="7" t="s">
        <v>4</v>
      </c>
    </row>
    <row r="18" spans="5:5" x14ac:dyDescent="0.35">
      <c r="E18" s="8" t="s">
        <v>5</v>
      </c>
    </row>
    <row r="19" spans="5:5" ht="20.25" customHeight="1" x14ac:dyDescent="0.35">
      <c r="E19" s="7" t="s">
        <v>6</v>
      </c>
    </row>
  </sheetData>
  <mergeCells count="5">
    <mergeCell ref="A7:I7"/>
    <mergeCell ref="A11:I11"/>
    <mergeCell ref="A13:I13"/>
    <mergeCell ref="A15:I15"/>
    <mergeCell ref="A9:I9"/>
  </mergeCells>
  <hyperlinks>
    <hyperlink ref="E10" r:id="rId1" xr:uid="{00000000-0004-0000-0000-000000000000}"/>
  </hyperlinks>
  <pageMargins left="0.7" right="0.7" top="0.75" bottom="0.75" header="0.3" footer="0.3"/>
  <pageSetup paperSize="9" orientation="portrait" horizontalDpi="300" verticalDpi="3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EAAD9-8CAB-423E-B65F-FDB0726CD15E}">
  <dimension ref="A2:N121"/>
  <sheetViews>
    <sheetView zoomScale="55" zoomScaleNormal="55" workbookViewId="0">
      <selection activeCell="C9" sqref="C9"/>
    </sheetView>
  </sheetViews>
  <sheetFormatPr defaultColWidth="8.7265625" defaultRowHeight="14.5" x14ac:dyDescent="0.35"/>
  <cols>
    <col min="1" max="1" width="11.26953125" style="1" bestFit="1" customWidth="1"/>
    <col min="2" max="16384" width="8.7265625" style="1"/>
  </cols>
  <sheetData>
    <row r="2" spans="1:2" s="20" customFormat="1" ht="21" x14ac:dyDescent="0.5">
      <c r="A2" s="20" t="s">
        <v>108</v>
      </c>
      <c r="B2" s="20" t="s">
        <v>109</v>
      </c>
    </row>
    <row r="30" spans="1:4" ht="21" x14ac:dyDescent="0.5">
      <c r="A30" s="20" t="s">
        <v>110</v>
      </c>
      <c r="B30" s="20" t="s">
        <v>111</v>
      </c>
      <c r="C30" s="20"/>
      <c r="D30" s="20"/>
    </row>
    <row r="59" spans="1:14" ht="8.15" customHeight="1" x14ac:dyDescent="0.35"/>
    <row r="60" spans="1:14" ht="74.5" customHeight="1" x14ac:dyDescent="0.35">
      <c r="A60" s="19" t="s">
        <v>112</v>
      </c>
      <c r="B60" s="54" t="s">
        <v>113</v>
      </c>
      <c r="C60" s="54"/>
      <c r="D60" s="54"/>
      <c r="E60" s="54"/>
      <c r="F60" s="54"/>
      <c r="G60" s="54"/>
      <c r="H60" s="54"/>
      <c r="I60" s="54"/>
      <c r="J60" s="54"/>
      <c r="K60" s="54"/>
      <c r="L60" s="54"/>
      <c r="M60" s="54"/>
      <c r="N60" s="54"/>
    </row>
    <row r="91" spans="2:2" s="20" customFormat="1" ht="21" x14ac:dyDescent="0.5">
      <c r="B91" s="20" t="s">
        <v>114</v>
      </c>
    </row>
    <row r="121" spans="2:2" s="20" customFormat="1" ht="21" x14ac:dyDescent="0.5">
      <c r="B121" s="20" t="s">
        <v>115</v>
      </c>
    </row>
  </sheetData>
  <mergeCells count="1">
    <mergeCell ref="B60:N6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168"/>
  <sheetViews>
    <sheetView zoomScale="67" zoomScaleNormal="67" workbookViewId="0">
      <pane xSplit="1" ySplit="1" topLeftCell="B144" activePane="bottomRight" state="frozen"/>
      <selection pane="topRight" activeCell="O18" sqref="C1:O18"/>
      <selection pane="bottomLeft" activeCell="O18" sqref="C1:O18"/>
      <selection pane="bottomRight" sqref="A1:XFD1048576"/>
    </sheetView>
  </sheetViews>
  <sheetFormatPr defaultColWidth="9.1796875" defaultRowHeight="14.5" x14ac:dyDescent="0.35"/>
  <cols>
    <col min="1" max="1" width="38.81640625" style="30" bestFit="1" customWidth="1"/>
    <col min="2" max="2" width="9.1796875" style="30"/>
    <col min="3" max="3" width="20.26953125" style="30" bestFit="1" customWidth="1"/>
    <col min="4" max="4" width="12.54296875" style="31" bestFit="1" customWidth="1"/>
    <col min="5" max="5" width="14.7265625" style="30" bestFit="1" customWidth="1"/>
    <col min="6" max="6" width="8.26953125" style="30" customWidth="1"/>
    <col min="7" max="7" width="8.453125" style="30" customWidth="1"/>
    <col min="8" max="8" width="8.54296875" style="30" customWidth="1"/>
    <col min="9" max="9" width="8.26953125" style="30" customWidth="1"/>
    <col min="10" max="10" width="13.81640625" style="30" customWidth="1"/>
    <col min="11" max="11" width="57.54296875" style="30" bestFit="1" customWidth="1"/>
    <col min="12" max="13" width="14.81640625" style="30" customWidth="1"/>
    <col min="14" max="14" width="63" style="30" bestFit="1" customWidth="1"/>
    <col min="15" max="15" width="15.1796875" style="30" customWidth="1"/>
    <col min="16" max="16" width="14.453125" style="30" customWidth="1"/>
    <col min="17" max="17" width="16" style="30" customWidth="1"/>
    <col min="18" max="18" width="18.54296875" style="30" customWidth="1"/>
    <col min="19" max="19" width="22.453125" style="30" customWidth="1"/>
    <col min="20" max="20" width="18.7265625" style="30" customWidth="1"/>
    <col min="21" max="21" width="15.1796875" style="30" customWidth="1"/>
    <col min="22" max="22" width="17" style="30" customWidth="1"/>
    <col min="23" max="23" width="9.1796875" style="30"/>
    <col min="24" max="24" width="19" style="30" bestFit="1" customWidth="1"/>
    <col min="25" max="25" width="8.81640625" style="30" bestFit="1" customWidth="1"/>
    <col min="26" max="16384" width="9.1796875" style="30"/>
  </cols>
  <sheetData>
    <row r="1" spans="1:39" ht="72.5" x14ac:dyDescent="0.35">
      <c r="A1" s="32" t="s">
        <v>73</v>
      </c>
      <c r="B1" s="32" t="s">
        <v>11</v>
      </c>
      <c r="C1" s="32" t="s">
        <v>47</v>
      </c>
      <c r="D1" s="32" t="s">
        <v>74</v>
      </c>
      <c r="E1" s="32" t="s">
        <v>75</v>
      </c>
      <c r="F1" s="32" t="s">
        <v>76</v>
      </c>
      <c r="G1" s="32" t="s">
        <v>77</v>
      </c>
      <c r="H1" s="32" t="s">
        <v>78</v>
      </c>
      <c r="I1" s="32" t="s">
        <v>79</v>
      </c>
      <c r="J1" s="32" t="s">
        <v>80</v>
      </c>
      <c r="K1" s="32" t="s">
        <v>81</v>
      </c>
      <c r="L1" s="32" t="s">
        <v>82</v>
      </c>
      <c r="M1" s="32" t="s">
        <v>83</v>
      </c>
      <c r="N1" s="32" t="s">
        <v>84</v>
      </c>
      <c r="O1" s="32" t="s">
        <v>289</v>
      </c>
      <c r="P1" s="32" t="s">
        <v>85</v>
      </c>
      <c r="Q1" s="32" t="s">
        <v>290</v>
      </c>
      <c r="R1" s="32" t="s">
        <v>86</v>
      </c>
      <c r="S1" s="32" t="s">
        <v>87</v>
      </c>
      <c r="T1" s="32" t="s">
        <v>88</v>
      </c>
      <c r="U1" s="32" t="s">
        <v>89</v>
      </c>
      <c r="V1" s="32" t="s">
        <v>90</v>
      </c>
      <c r="W1" s="32" t="s">
        <v>91</v>
      </c>
      <c r="X1" s="33" t="s">
        <v>92</v>
      </c>
      <c r="Y1" s="30" t="s">
        <v>93</v>
      </c>
    </row>
    <row r="2" spans="1:39" x14ac:dyDescent="0.35">
      <c r="A2" s="31" t="s">
        <v>277</v>
      </c>
      <c r="B2" s="34" t="s">
        <v>12</v>
      </c>
      <c r="C2" s="31" t="s">
        <v>101</v>
      </c>
      <c r="D2" s="31">
        <v>10</v>
      </c>
      <c r="E2" s="31" t="s">
        <v>102</v>
      </c>
      <c r="F2" s="35">
        <v>0.02</v>
      </c>
      <c r="G2" s="35">
        <v>1.4E-2</v>
      </c>
      <c r="H2" s="36">
        <v>1.4999999999999999E-2</v>
      </c>
      <c r="I2" s="36">
        <v>3.5000000000000003E-2</v>
      </c>
      <c r="J2" s="31" t="s">
        <v>103</v>
      </c>
      <c r="K2" s="31" t="s">
        <v>95</v>
      </c>
      <c r="L2" s="37">
        <v>1.26</v>
      </c>
      <c r="M2" s="31" t="s">
        <v>102</v>
      </c>
      <c r="N2" s="31" t="s">
        <v>105</v>
      </c>
      <c r="O2" s="30">
        <v>6.91</v>
      </c>
      <c r="P2" s="30">
        <v>3.86</v>
      </c>
      <c r="Q2" s="38">
        <f>O2/P2</f>
        <v>1.7901554404145079</v>
      </c>
      <c r="R2" s="30" t="s">
        <v>104</v>
      </c>
      <c r="S2" s="30">
        <v>9</v>
      </c>
      <c r="T2" s="37">
        <v>0.98</v>
      </c>
      <c r="U2" s="30" t="s">
        <v>100</v>
      </c>
      <c r="V2" s="30">
        <v>0</v>
      </c>
      <c r="W2" s="30">
        <v>63</v>
      </c>
      <c r="X2" s="30">
        <v>9</v>
      </c>
      <c r="Y2" s="30" t="s">
        <v>19</v>
      </c>
    </row>
    <row r="3" spans="1:39" x14ac:dyDescent="0.35">
      <c r="A3" s="30" t="s">
        <v>276</v>
      </c>
      <c r="B3" s="34" t="s">
        <v>12</v>
      </c>
      <c r="C3" s="31" t="s">
        <v>101</v>
      </c>
      <c r="D3" s="31">
        <v>10</v>
      </c>
      <c r="E3" s="30" t="s">
        <v>102</v>
      </c>
      <c r="F3" s="30">
        <v>2E-3</v>
      </c>
      <c r="G3" s="30">
        <v>1.4E-2</v>
      </c>
      <c r="H3" s="30">
        <v>1.4999999999999999E-2</v>
      </c>
      <c r="I3" s="30">
        <v>3.5000000000000003E-2</v>
      </c>
      <c r="J3" s="30" t="s">
        <v>103</v>
      </c>
      <c r="K3" s="31" t="s">
        <v>95</v>
      </c>
      <c r="L3" s="37">
        <v>1.32</v>
      </c>
      <c r="M3" s="31" t="s">
        <v>102</v>
      </c>
      <c r="N3" s="31" t="s">
        <v>98</v>
      </c>
      <c r="O3" s="30">
        <v>6.91</v>
      </c>
      <c r="P3" s="30">
        <v>3.86</v>
      </c>
      <c r="Q3" s="38">
        <f>O3/P3</f>
        <v>1.7901554404145079</v>
      </c>
      <c r="R3" s="30" t="s">
        <v>104</v>
      </c>
      <c r="S3" s="30">
        <v>9</v>
      </c>
      <c r="T3" s="37">
        <v>0.98</v>
      </c>
      <c r="U3" s="30" t="s">
        <v>100</v>
      </c>
      <c r="V3" s="30">
        <v>180</v>
      </c>
      <c r="W3" s="30">
        <v>70</v>
      </c>
      <c r="X3" s="30">
        <v>9</v>
      </c>
      <c r="Y3" s="30" t="s">
        <v>19</v>
      </c>
    </row>
    <row r="4" spans="1:39" x14ac:dyDescent="0.35">
      <c r="A4" s="31" t="s">
        <v>275</v>
      </c>
      <c r="B4" s="34" t="s">
        <v>12</v>
      </c>
      <c r="C4" s="31" t="s">
        <v>101</v>
      </c>
      <c r="D4" s="31">
        <v>10</v>
      </c>
      <c r="E4" s="31" t="s">
        <v>102</v>
      </c>
      <c r="F4" s="35">
        <v>0.02</v>
      </c>
      <c r="G4" s="35">
        <v>1.4E-2</v>
      </c>
      <c r="H4" s="36">
        <v>1.4999999999999999E-2</v>
      </c>
      <c r="I4" s="36">
        <v>3.5000000000000003E-2</v>
      </c>
      <c r="J4" s="31" t="s">
        <v>103</v>
      </c>
      <c r="K4" s="31" t="s">
        <v>95</v>
      </c>
      <c r="L4" s="37">
        <v>1.32</v>
      </c>
      <c r="M4" s="31" t="s">
        <v>102</v>
      </c>
      <c r="N4" s="31" t="s">
        <v>97</v>
      </c>
      <c r="O4" s="30">
        <v>6.91</v>
      </c>
      <c r="P4" s="30">
        <v>3.86</v>
      </c>
      <c r="Q4" s="38">
        <f>O4/P4</f>
        <v>1.7901554404145079</v>
      </c>
      <c r="R4" s="30" t="s">
        <v>104</v>
      </c>
      <c r="S4" s="30">
        <v>0</v>
      </c>
      <c r="T4" s="30" t="s">
        <v>104</v>
      </c>
      <c r="U4" s="30" t="s">
        <v>104</v>
      </c>
      <c r="V4" s="30">
        <v>0</v>
      </c>
      <c r="W4" s="30">
        <v>63</v>
      </c>
      <c r="X4" s="30">
        <v>9</v>
      </c>
      <c r="Y4" s="30" t="s">
        <v>19</v>
      </c>
    </row>
    <row r="5" spans="1:39" x14ac:dyDescent="0.35">
      <c r="A5" s="31" t="s">
        <v>274</v>
      </c>
      <c r="B5" s="34" t="s">
        <v>12</v>
      </c>
      <c r="C5" s="31" t="s">
        <v>101</v>
      </c>
      <c r="D5" s="31">
        <v>10</v>
      </c>
      <c r="E5" s="31" t="s">
        <v>102</v>
      </c>
      <c r="F5" s="30">
        <v>0.02</v>
      </c>
      <c r="G5" s="35">
        <v>1.4E-2</v>
      </c>
      <c r="H5" s="31">
        <v>1.4999999999999999E-2</v>
      </c>
      <c r="I5" s="31">
        <v>3.5000000000000003E-2</v>
      </c>
      <c r="J5" s="31" t="s">
        <v>103</v>
      </c>
      <c r="K5" s="31" t="s">
        <v>95</v>
      </c>
      <c r="L5" s="37">
        <v>1.32</v>
      </c>
      <c r="M5" s="31" t="s">
        <v>102</v>
      </c>
      <c r="N5" s="31" t="s">
        <v>98</v>
      </c>
      <c r="O5" s="30">
        <v>6.91</v>
      </c>
      <c r="P5" s="30">
        <v>3.86</v>
      </c>
      <c r="Q5" s="38">
        <f>O5/P5</f>
        <v>1.7901554404145079</v>
      </c>
      <c r="R5" s="30" t="s">
        <v>104</v>
      </c>
      <c r="S5" s="30">
        <v>9</v>
      </c>
      <c r="T5" s="37">
        <v>0.98</v>
      </c>
      <c r="U5" s="30" t="s">
        <v>100</v>
      </c>
      <c r="V5" s="30">
        <v>180</v>
      </c>
      <c r="W5" s="30">
        <v>63</v>
      </c>
      <c r="X5" s="30">
        <v>9</v>
      </c>
      <c r="Y5" s="30" t="s">
        <v>19</v>
      </c>
    </row>
    <row r="6" spans="1:39" x14ac:dyDescent="0.35">
      <c r="A6" s="30" t="s">
        <v>273</v>
      </c>
      <c r="B6" s="34" t="s">
        <v>12</v>
      </c>
      <c r="C6" s="31" t="s">
        <v>101</v>
      </c>
      <c r="D6" s="31">
        <v>10</v>
      </c>
      <c r="E6" s="30" t="s">
        <v>102</v>
      </c>
      <c r="F6" s="35">
        <v>2E-3</v>
      </c>
      <c r="G6" s="35">
        <v>1.4E-2</v>
      </c>
      <c r="H6" s="35">
        <v>1.4999999999999999E-2</v>
      </c>
      <c r="I6" s="35">
        <v>3.5000000000000003E-2</v>
      </c>
      <c r="J6" s="37" t="s">
        <v>103</v>
      </c>
      <c r="K6" s="30" t="s">
        <v>95</v>
      </c>
      <c r="L6" s="37">
        <v>1.32</v>
      </c>
      <c r="M6" s="30" t="s">
        <v>102</v>
      </c>
      <c r="N6" s="31" t="s">
        <v>97</v>
      </c>
      <c r="O6" s="30">
        <v>6.91</v>
      </c>
      <c r="P6" s="30">
        <v>3.86</v>
      </c>
      <c r="Q6" s="38">
        <f>O6/P6</f>
        <v>1.7901554404145079</v>
      </c>
      <c r="R6" s="30" t="s">
        <v>104</v>
      </c>
      <c r="S6" s="30">
        <v>9</v>
      </c>
      <c r="T6" s="30" t="s">
        <v>104</v>
      </c>
      <c r="U6" s="30" t="s">
        <v>104</v>
      </c>
      <c r="V6" s="30">
        <v>0</v>
      </c>
      <c r="W6" s="30">
        <v>75</v>
      </c>
      <c r="X6" s="30">
        <v>9</v>
      </c>
      <c r="Y6" s="30" t="s">
        <v>19</v>
      </c>
    </row>
    <row r="7" spans="1:39" x14ac:dyDescent="0.35">
      <c r="A7" s="31" t="s">
        <v>272</v>
      </c>
      <c r="B7" s="34" t="s">
        <v>12</v>
      </c>
      <c r="C7" s="31" t="s">
        <v>101</v>
      </c>
      <c r="D7" s="31">
        <v>13</v>
      </c>
      <c r="E7" s="31" t="s">
        <v>102</v>
      </c>
      <c r="F7" s="35">
        <v>2E-3</v>
      </c>
      <c r="G7" s="35">
        <v>1.6E-2</v>
      </c>
      <c r="H7" s="36">
        <v>1.4999999999999999E-2</v>
      </c>
      <c r="I7" s="31">
        <v>3.5000000000000003E-2</v>
      </c>
      <c r="J7" s="31" t="s">
        <v>103</v>
      </c>
      <c r="K7" s="31" t="s">
        <v>95</v>
      </c>
      <c r="L7" s="37">
        <v>1.31</v>
      </c>
      <c r="M7" s="31" t="s">
        <v>102</v>
      </c>
      <c r="N7" s="31" t="s">
        <v>97</v>
      </c>
      <c r="O7" s="30">
        <v>9.33</v>
      </c>
      <c r="P7" s="30">
        <v>3.92</v>
      </c>
      <c r="Q7" s="39">
        <f>O7/P7</f>
        <v>2.3801020408163267</v>
      </c>
      <c r="R7" s="30" t="s">
        <v>104</v>
      </c>
      <c r="S7" s="30">
        <v>0</v>
      </c>
      <c r="T7" s="30" t="s">
        <v>104</v>
      </c>
      <c r="U7" s="30" t="s">
        <v>104</v>
      </c>
      <c r="V7" s="30">
        <v>0</v>
      </c>
      <c r="W7" s="30">
        <v>70</v>
      </c>
      <c r="X7" s="30">
        <v>0</v>
      </c>
      <c r="Y7" s="30" t="s">
        <v>19</v>
      </c>
    </row>
    <row r="8" spans="1:39" x14ac:dyDescent="0.35">
      <c r="A8" s="30" t="s">
        <v>271</v>
      </c>
      <c r="B8" s="34" t="s">
        <v>12</v>
      </c>
      <c r="C8" s="31" t="s">
        <v>101</v>
      </c>
      <c r="D8" s="31">
        <v>13</v>
      </c>
      <c r="E8" s="30" t="s">
        <v>102</v>
      </c>
      <c r="F8" s="35">
        <v>2E-3</v>
      </c>
      <c r="G8" s="35">
        <v>1.6E-2</v>
      </c>
      <c r="H8" s="35">
        <v>1.4999999999999999E-2</v>
      </c>
      <c r="I8" s="35">
        <v>3.5000000000000003E-2</v>
      </c>
      <c r="J8" s="37" t="s">
        <v>103</v>
      </c>
      <c r="K8" s="30" t="s">
        <v>95</v>
      </c>
      <c r="L8" s="37">
        <v>1.31</v>
      </c>
      <c r="M8" s="30" t="s">
        <v>102</v>
      </c>
      <c r="N8" s="31" t="s">
        <v>97</v>
      </c>
      <c r="O8" s="30">
        <v>9.33</v>
      </c>
      <c r="P8" s="30">
        <v>3.92</v>
      </c>
      <c r="Q8" s="39">
        <f>O8/P8</f>
        <v>2.3801020408163267</v>
      </c>
      <c r="R8" s="30" t="s">
        <v>104</v>
      </c>
      <c r="S8" s="30">
        <v>9</v>
      </c>
      <c r="T8" s="30" t="s">
        <v>104</v>
      </c>
      <c r="U8" s="30" t="s">
        <v>104</v>
      </c>
      <c r="V8" s="30">
        <v>0</v>
      </c>
      <c r="W8" s="30">
        <v>75</v>
      </c>
      <c r="X8" s="30">
        <v>9</v>
      </c>
      <c r="Y8" s="30" t="s">
        <v>19</v>
      </c>
    </row>
    <row r="9" spans="1:39" x14ac:dyDescent="0.35">
      <c r="A9" s="31" t="s">
        <v>270</v>
      </c>
      <c r="B9" s="34" t="s">
        <v>12</v>
      </c>
      <c r="C9" s="31" t="s">
        <v>101</v>
      </c>
      <c r="D9" s="31">
        <v>5.3</v>
      </c>
      <c r="E9" s="31" t="s">
        <v>102</v>
      </c>
      <c r="F9" s="36">
        <v>7.0000000000000001E-3</v>
      </c>
      <c r="G9" s="36">
        <v>1.2E-2</v>
      </c>
      <c r="H9" s="36">
        <v>1.2E-2</v>
      </c>
      <c r="I9" s="36">
        <v>0</v>
      </c>
      <c r="J9" s="31" t="s">
        <v>103</v>
      </c>
      <c r="K9" s="31" t="s">
        <v>95</v>
      </c>
      <c r="L9" s="37">
        <v>1.31</v>
      </c>
      <c r="M9" s="31" t="s">
        <v>102</v>
      </c>
      <c r="N9" s="31" t="s">
        <v>98</v>
      </c>
      <c r="O9" s="30">
        <v>2.3199999999999998</v>
      </c>
      <c r="P9" s="30">
        <v>4.2</v>
      </c>
      <c r="Q9" s="39">
        <v>0.55000000000000004</v>
      </c>
      <c r="R9" s="30" t="s">
        <v>104</v>
      </c>
      <c r="S9" s="31">
        <v>0</v>
      </c>
      <c r="T9" s="40">
        <v>1.234</v>
      </c>
      <c r="U9" s="30" t="s">
        <v>100</v>
      </c>
      <c r="V9" s="30">
        <v>280</v>
      </c>
      <c r="W9" s="30">
        <v>76</v>
      </c>
      <c r="X9" s="30">
        <f>S9</f>
        <v>0</v>
      </c>
      <c r="Y9" s="30" t="s">
        <v>19</v>
      </c>
      <c r="Z9" s="34"/>
      <c r="AA9" s="34"/>
      <c r="AB9" s="34"/>
      <c r="AC9" s="34"/>
      <c r="AD9" s="34"/>
      <c r="AE9" s="34"/>
      <c r="AF9" s="34"/>
      <c r="AG9" s="34"/>
      <c r="AH9" s="34"/>
      <c r="AI9" s="34"/>
      <c r="AJ9" s="34"/>
      <c r="AK9" s="34"/>
      <c r="AL9" s="34"/>
      <c r="AM9" s="34"/>
    </row>
    <row r="10" spans="1:39" x14ac:dyDescent="0.35">
      <c r="A10" s="30" t="s">
        <v>269</v>
      </c>
      <c r="B10" s="34" t="s">
        <v>12</v>
      </c>
      <c r="C10" s="31" t="s">
        <v>101</v>
      </c>
      <c r="D10" s="31">
        <v>5.3</v>
      </c>
      <c r="E10" s="30" t="s">
        <v>102</v>
      </c>
      <c r="F10" s="35">
        <v>7.0000000000000001E-3</v>
      </c>
      <c r="G10" s="35">
        <v>1.2E-2</v>
      </c>
      <c r="H10" s="35">
        <v>1.2E-2</v>
      </c>
      <c r="I10" s="35">
        <v>0</v>
      </c>
      <c r="J10" s="37" t="s">
        <v>103</v>
      </c>
      <c r="K10" s="30" t="s">
        <v>95</v>
      </c>
      <c r="L10" s="37">
        <v>1.31</v>
      </c>
      <c r="M10" s="30" t="s">
        <v>102</v>
      </c>
      <c r="N10" s="31" t="s">
        <v>98</v>
      </c>
      <c r="O10" s="30">
        <v>2.3199999999999998</v>
      </c>
      <c r="P10" s="30">
        <v>4.2</v>
      </c>
      <c r="Q10" s="30">
        <v>0.55000000000000004</v>
      </c>
      <c r="R10" s="30" t="s">
        <v>104</v>
      </c>
      <c r="S10" s="30">
        <v>9</v>
      </c>
      <c r="T10" s="37">
        <v>0.88</v>
      </c>
      <c r="U10" s="30" t="s">
        <v>119</v>
      </c>
      <c r="V10" s="30">
        <v>300</v>
      </c>
      <c r="W10" s="30">
        <v>75</v>
      </c>
      <c r="X10" s="30">
        <v>9</v>
      </c>
      <c r="Y10" s="30" t="s">
        <v>19</v>
      </c>
    </row>
    <row r="11" spans="1:39" x14ac:dyDescent="0.35">
      <c r="A11" s="30" t="s">
        <v>268</v>
      </c>
      <c r="B11" s="34" t="s">
        <v>12</v>
      </c>
      <c r="C11" s="31" t="s">
        <v>101</v>
      </c>
      <c r="D11" s="31">
        <v>5.3</v>
      </c>
      <c r="E11" s="30" t="s">
        <v>102</v>
      </c>
      <c r="F11" s="30">
        <v>7.0000000000000001E-3</v>
      </c>
      <c r="G11" s="30">
        <v>1.2E-2</v>
      </c>
      <c r="H11" s="30">
        <v>1.2E-2</v>
      </c>
      <c r="I11" s="36">
        <v>0</v>
      </c>
      <c r="J11" s="30" t="s">
        <v>103</v>
      </c>
      <c r="K11" s="31" t="s">
        <v>95</v>
      </c>
      <c r="L11" s="37">
        <v>1.31</v>
      </c>
      <c r="M11" s="31" t="s">
        <v>102</v>
      </c>
      <c r="N11" s="31" t="s">
        <v>98</v>
      </c>
      <c r="O11" s="30">
        <v>2.3199999999999998</v>
      </c>
      <c r="P11" s="30">
        <v>4.2</v>
      </c>
      <c r="Q11" s="39">
        <v>0.55000000000000004</v>
      </c>
      <c r="R11" s="30" t="s">
        <v>104</v>
      </c>
      <c r="S11" s="30">
        <v>9</v>
      </c>
      <c r="T11" s="37">
        <v>0.91</v>
      </c>
      <c r="U11" s="30" t="s">
        <v>100</v>
      </c>
      <c r="V11" s="30">
        <v>180</v>
      </c>
      <c r="W11" s="30">
        <v>70</v>
      </c>
      <c r="X11" s="30">
        <f>S11</f>
        <v>9</v>
      </c>
      <c r="Y11" s="30" t="s">
        <v>19</v>
      </c>
    </row>
    <row r="12" spans="1:39" x14ac:dyDescent="0.35">
      <c r="A12" s="31" t="s">
        <v>267</v>
      </c>
      <c r="B12" s="34" t="s">
        <v>12</v>
      </c>
      <c r="C12" s="31" t="s">
        <v>101</v>
      </c>
      <c r="D12" s="31">
        <v>5.3</v>
      </c>
      <c r="E12" s="31" t="s">
        <v>102</v>
      </c>
      <c r="F12" s="36">
        <v>7.0000000000000001E-3</v>
      </c>
      <c r="G12" s="36">
        <v>1.2E-2</v>
      </c>
      <c r="H12" s="36">
        <v>1.2E-2</v>
      </c>
      <c r="I12" s="36">
        <v>0</v>
      </c>
      <c r="J12" s="31" t="s">
        <v>103</v>
      </c>
      <c r="K12" s="31" t="s">
        <v>95</v>
      </c>
      <c r="L12" s="37">
        <v>1.31</v>
      </c>
      <c r="M12" s="31" t="s">
        <v>102</v>
      </c>
      <c r="N12" s="31" t="s">
        <v>97</v>
      </c>
      <c r="O12" s="30">
        <v>2.3199999999999998</v>
      </c>
      <c r="P12" s="30">
        <v>4.2</v>
      </c>
      <c r="Q12" s="39">
        <v>0.55000000000000004</v>
      </c>
      <c r="R12" s="30" t="s">
        <v>104</v>
      </c>
      <c r="S12" s="30">
        <v>0</v>
      </c>
      <c r="T12" s="30" t="s">
        <v>104</v>
      </c>
      <c r="U12" s="30" t="s">
        <v>104</v>
      </c>
      <c r="V12" s="30">
        <v>0</v>
      </c>
      <c r="W12" s="30">
        <v>63</v>
      </c>
      <c r="X12" s="30">
        <v>9</v>
      </c>
      <c r="Y12" s="30" t="s">
        <v>19</v>
      </c>
    </row>
    <row r="13" spans="1:39" x14ac:dyDescent="0.35">
      <c r="A13" s="31" t="s">
        <v>266</v>
      </c>
      <c r="B13" s="34" t="s">
        <v>12</v>
      </c>
      <c r="C13" s="31" t="s">
        <v>101</v>
      </c>
      <c r="D13" s="31">
        <v>5.3</v>
      </c>
      <c r="E13" s="31" t="s">
        <v>102</v>
      </c>
      <c r="F13" s="36">
        <v>7.0000000000000001E-3</v>
      </c>
      <c r="G13" s="36">
        <v>1.2E-2</v>
      </c>
      <c r="H13" s="36">
        <v>1.2E-2</v>
      </c>
      <c r="I13" s="36">
        <v>0</v>
      </c>
      <c r="J13" s="31" t="s">
        <v>103</v>
      </c>
      <c r="K13" s="31" t="s">
        <v>95</v>
      </c>
      <c r="L13" s="37">
        <v>1.31</v>
      </c>
      <c r="M13" s="31" t="s">
        <v>102</v>
      </c>
      <c r="N13" s="31" t="s">
        <v>98</v>
      </c>
      <c r="O13" s="30">
        <v>2.3199999999999998</v>
      </c>
      <c r="P13" s="30">
        <v>4.2</v>
      </c>
      <c r="Q13" s="39">
        <v>0.55000000000000004</v>
      </c>
      <c r="R13" s="30" t="s">
        <v>104</v>
      </c>
      <c r="S13" s="30">
        <v>9</v>
      </c>
      <c r="T13" s="37">
        <v>0.89</v>
      </c>
      <c r="U13" s="30" t="s">
        <v>100</v>
      </c>
      <c r="V13" s="30">
        <v>180</v>
      </c>
      <c r="W13" s="30">
        <v>63</v>
      </c>
      <c r="X13" s="30">
        <f>S13</f>
        <v>9</v>
      </c>
      <c r="Y13" s="30" t="s">
        <v>19</v>
      </c>
    </row>
    <row r="14" spans="1:39" x14ac:dyDescent="0.35">
      <c r="A14" s="30" t="s">
        <v>265</v>
      </c>
      <c r="B14" s="34" t="s">
        <v>12</v>
      </c>
      <c r="C14" s="31" t="s">
        <v>101</v>
      </c>
      <c r="D14" s="31">
        <v>5.3</v>
      </c>
      <c r="E14" s="30" t="s">
        <v>102</v>
      </c>
      <c r="F14" s="35">
        <v>7.0000000000000001E-3</v>
      </c>
      <c r="G14" s="35">
        <v>1.2E-2</v>
      </c>
      <c r="H14" s="35">
        <v>1.2E-2</v>
      </c>
      <c r="I14" s="35">
        <v>0</v>
      </c>
      <c r="J14" s="37" t="s">
        <v>103</v>
      </c>
      <c r="K14" s="30" t="s">
        <v>95</v>
      </c>
      <c r="L14" s="37">
        <v>1.31</v>
      </c>
      <c r="M14" s="30" t="s">
        <v>102</v>
      </c>
      <c r="N14" s="31" t="s">
        <v>97</v>
      </c>
      <c r="O14" s="30">
        <v>2.3199999999999998</v>
      </c>
      <c r="P14" s="30">
        <v>4.2</v>
      </c>
      <c r="Q14" s="39">
        <v>0.55000000000000004</v>
      </c>
      <c r="R14" s="30" t="s">
        <v>104</v>
      </c>
      <c r="S14" s="30">
        <v>9</v>
      </c>
      <c r="T14" s="30" t="s">
        <v>104</v>
      </c>
      <c r="U14" s="30" t="s">
        <v>104</v>
      </c>
      <c r="V14" s="30">
        <v>0</v>
      </c>
      <c r="W14" s="30">
        <v>75</v>
      </c>
      <c r="X14" s="30">
        <v>0</v>
      </c>
      <c r="Y14" s="30" t="s">
        <v>19</v>
      </c>
    </row>
    <row r="15" spans="1:39" x14ac:dyDescent="0.35">
      <c r="A15" s="31" t="s">
        <v>264</v>
      </c>
      <c r="B15" s="34" t="s">
        <v>12</v>
      </c>
      <c r="C15" s="31" t="s">
        <v>101</v>
      </c>
      <c r="D15" s="31">
        <v>7</v>
      </c>
      <c r="E15" s="31" t="s">
        <v>102</v>
      </c>
      <c r="F15" s="35">
        <v>2E-3</v>
      </c>
      <c r="G15" s="35">
        <v>0.01</v>
      </c>
      <c r="H15" s="36">
        <v>1.4999999999999999E-2</v>
      </c>
      <c r="I15" s="36">
        <v>0.03</v>
      </c>
      <c r="J15" s="31" t="s">
        <v>103</v>
      </c>
      <c r="K15" s="31" t="s">
        <v>95</v>
      </c>
      <c r="L15" s="37">
        <v>1.17</v>
      </c>
      <c r="M15" s="31" t="s">
        <v>102</v>
      </c>
      <c r="N15" s="31" t="s">
        <v>105</v>
      </c>
      <c r="O15" s="30">
        <v>5.1100000000000003</v>
      </c>
      <c r="P15" s="30">
        <v>3.78</v>
      </c>
      <c r="Q15" s="30">
        <v>1.36</v>
      </c>
      <c r="R15" s="30" t="s">
        <v>104</v>
      </c>
      <c r="S15" s="30">
        <v>9</v>
      </c>
      <c r="T15" s="37">
        <v>0.99</v>
      </c>
      <c r="U15" s="30" t="s">
        <v>100</v>
      </c>
      <c r="V15" s="30">
        <v>0</v>
      </c>
      <c r="W15" s="30">
        <v>63</v>
      </c>
      <c r="X15" s="30">
        <f>S15</f>
        <v>9</v>
      </c>
      <c r="Y15" s="30" t="s">
        <v>19</v>
      </c>
    </row>
    <row r="16" spans="1:39" x14ac:dyDescent="0.35">
      <c r="A16" s="30" t="s">
        <v>263</v>
      </c>
      <c r="B16" s="34" t="s">
        <v>12</v>
      </c>
      <c r="C16" s="31" t="s">
        <v>101</v>
      </c>
      <c r="D16" s="31">
        <v>7</v>
      </c>
      <c r="E16" s="30" t="s">
        <v>102</v>
      </c>
      <c r="F16" s="30">
        <v>2E-3</v>
      </c>
      <c r="G16" s="30">
        <v>0.01</v>
      </c>
      <c r="H16" s="30">
        <v>1.4999999999999999E-2</v>
      </c>
      <c r="I16" s="30">
        <v>0.03</v>
      </c>
      <c r="J16" s="30" t="s">
        <v>103</v>
      </c>
      <c r="K16" s="31" t="s">
        <v>95</v>
      </c>
      <c r="L16" s="37">
        <v>1.27</v>
      </c>
      <c r="M16" s="31" t="s">
        <v>102</v>
      </c>
      <c r="N16" s="31" t="s">
        <v>98</v>
      </c>
      <c r="O16" s="30">
        <v>5.1100000000000003</v>
      </c>
      <c r="P16" s="30">
        <v>3.78</v>
      </c>
      <c r="Q16" s="30">
        <v>1.36</v>
      </c>
      <c r="R16" s="30" t="s">
        <v>104</v>
      </c>
      <c r="S16" s="30">
        <v>9</v>
      </c>
      <c r="T16" s="37">
        <v>0.99</v>
      </c>
      <c r="U16" s="30" t="s">
        <v>100</v>
      </c>
      <c r="V16" s="30">
        <v>180</v>
      </c>
      <c r="W16" s="30">
        <v>70</v>
      </c>
      <c r="X16" s="30">
        <f>S16</f>
        <v>9</v>
      </c>
      <c r="Y16" s="30" t="s">
        <v>19</v>
      </c>
    </row>
    <row r="17" spans="1:25" x14ac:dyDescent="0.35">
      <c r="A17" s="31" t="s">
        <v>262</v>
      </c>
      <c r="B17" s="34" t="s">
        <v>12</v>
      </c>
      <c r="C17" s="31" t="s">
        <v>101</v>
      </c>
      <c r="D17" s="31">
        <v>7</v>
      </c>
      <c r="E17" s="31" t="s">
        <v>102</v>
      </c>
      <c r="F17" s="35">
        <v>2E-3</v>
      </c>
      <c r="G17" s="35">
        <v>0.01</v>
      </c>
      <c r="H17" s="36">
        <v>1.4999999999999999E-2</v>
      </c>
      <c r="I17" s="36">
        <v>0.03</v>
      </c>
      <c r="J17" s="31" t="s">
        <v>103</v>
      </c>
      <c r="K17" s="31" t="s">
        <v>95</v>
      </c>
      <c r="L17" s="37">
        <v>1.27</v>
      </c>
      <c r="M17" s="31" t="s">
        <v>102</v>
      </c>
      <c r="N17" s="31" t="s">
        <v>97</v>
      </c>
      <c r="O17" s="30">
        <v>5.1100000000000003</v>
      </c>
      <c r="P17" s="30">
        <v>3.78</v>
      </c>
      <c r="Q17" s="30">
        <v>1.36</v>
      </c>
      <c r="R17" s="30" t="s">
        <v>104</v>
      </c>
      <c r="S17" s="30">
        <v>0</v>
      </c>
      <c r="T17" s="30" t="s">
        <v>104</v>
      </c>
      <c r="U17" s="30" t="s">
        <v>104</v>
      </c>
      <c r="V17" s="30">
        <v>0</v>
      </c>
      <c r="W17" s="30">
        <v>63</v>
      </c>
      <c r="X17" s="30">
        <f>S17</f>
        <v>0</v>
      </c>
      <c r="Y17" s="30" t="s">
        <v>19</v>
      </c>
    </row>
    <row r="18" spans="1:25" x14ac:dyDescent="0.35">
      <c r="A18" s="31" t="s">
        <v>261</v>
      </c>
      <c r="B18" s="34" t="s">
        <v>12</v>
      </c>
      <c r="C18" s="31" t="s">
        <v>101</v>
      </c>
      <c r="D18" s="31">
        <v>7</v>
      </c>
      <c r="E18" s="31" t="s">
        <v>102</v>
      </c>
      <c r="F18" s="35">
        <v>2E-3</v>
      </c>
      <c r="G18" s="35">
        <v>0.01</v>
      </c>
      <c r="H18" s="36">
        <v>1.4999999999999999E-2</v>
      </c>
      <c r="I18" s="36">
        <v>0.03</v>
      </c>
      <c r="J18" s="31" t="s">
        <v>103</v>
      </c>
      <c r="K18" s="31" t="s">
        <v>95</v>
      </c>
      <c r="L18" s="37">
        <v>1.27</v>
      </c>
      <c r="M18" s="31" t="s">
        <v>102</v>
      </c>
      <c r="N18" s="31" t="s">
        <v>98</v>
      </c>
      <c r="O18" s="30">
        <v>5.1100000000000003</v>
      </c>
      <c r="P18" s="30">
        <v>3.78</v>
      </c>
      <c r="Q18" s="30">
        <v>1.36</v>
      </c>
      <c r="R18" s="30" t="s">
        <v>104</v>
      </c>
      <c r="S18" s="30">
        <v>0</v>
      </c>
      <c r="T18" s="37">
        <v>0.99</v>
      </c>
      <c r="U18" s="30" t="s">
        <v>100</v>
      </c>
      <c r="V18" s="30">
        <v>180</v>
      </c>
      <c r="W18" s="30">
        <v>63</v>
      </c>
      <c r="X18" s="30">
        <v>9</v>
      </c>
      <c r="Y18" s="30" t="s">
        <v>19</v>
      </c>
    </row>
    <row r="19" spans="1:25" x14ac:dyDescent="0.35">
      <c r="A19" s="30" t="s">
        <v>260</v>
      </c>
      <c r="B19" s="34" t="s">
        <v>12</v>
      </c>
      <c r="C19" s="31" t="s">
        <v>101</v>
      </c>
      <c r="D19" s="31">
        <v>7</v>
      </c>
      <c r="E19" s="30" t="s">
        <v>102</v>
      </c>
      <c r="F19" s="35">
        <v>2E-3</v>
      </c>
      <c r="G19" s="35">
        <v>0.01</v>
      </c>
      <c r="H19" s="35">
        <v>1.4999999999999999E-2</v>
      </c>
      <c r="I19" s="35">
        <v>0.03</v>
      </c>
      <c r="J19" s="37" t="s">
        <v>103</v>
      </c>
      <c r="K19" s="30" t="s">
        <v>95</v>
      </c>
      <c r="L19" s="37">
        <v>1.17</v>
      </c>
      <c r="M19" s="30" t="s">
        <v>102</v>
      </c>
      <c r="N19" s="31" t="s">
        <v>97</v>
      </c>
      <c r="O19" s="30">
        <v>5.1100000000000003</v>
      </c>
      <c r="P19" s="30">
        <v>3.78</v>
      </c>
      <c r="Q19" s="30">
        <v>1.36</v>
      </c>
      <c r="R19" s="30" t="s">
        <v>104</v>
      </c>
      <c r="S19" s="30">
        <v>9</v>
      </c>
      <c r="T19" s="30" t="s">
        <v>104</v>
      </c>
      <c r="U19" s="30" t="s">
        <v>104</v>
      </c>
      <c r="V19" s="30">
        <v>0</v>
      </c>
      <c r="W19" s="30">
        <v>75</v>
      </c>
      <c r="X19" s="30">
        <v>0</v>
      </c>
      <c r="Y19" s="30" t="s">
        <v>19</v>
      </c>
    </row>
    <row r="20" spans="1:25" x14ac:dyDescent="0.35">
      <c r="A20" s="30" t="s">
        <v>259</v>
      </c>
      <c r="B20" s="34" t="s">
        <v>12</v>
      </c>
      <c r="C20" s="31" t="s">
        <v>101</v>
      </c>
      <c r="D20" s="31">
        <v>6.5</v>
      </c>
      <c r="E20" s="30" t="s">
        <v>102</v>
      </c>
      <c r="F20" s="30">
        <v>3.0000000000000001E-3</v>
      </c>
      <c r="G20" s="30">
        <v>8.0000000000000002E-3</v>
      </c>
      <c r="H20" s="30">
        <v>8.0000000000000002E-3</v>
      </c>
      <c r="I20" s="35">
        <v>0</v>
      </c>
      <c r="J20" s="37" t="s">
        <v>103</v>
      </c>
      <c r="K20" s="30" t="s">
        <v>95</v>
      </c>
      <c r="L20" s="37">
        <v>1.32</v>
      </c>
      <c r="M20" s="30" t="s">
        <v>102</v>
      </c>
      <c r="N20" s="31" t="s">
        <v>105</v>
      </c>
      <c r="O20" s="30">
        <v>3.46</v>
      </c>
      <c r="P20" s="30">
        <v>4.17</v>
      </c>
      <c r="Q20" s="30">
        <v>0.83</v>
      </c>
      <c r="R20" s="30" t="s">
        <v>104</v>
      </c>
      <c r="S20" s="30">
        <v>9</v>
      </c>
      <c r="T20" s="41">
        <v>1.08</v>
      </c>
      <c r="U20" s="30" t="s">
        <v>100</v>
      </c>
      <c r="V20" s="30">
        <v>180</v>
      </c>
      <c r="W20" s="30">
        <v>70</v>
      </c>
      <c r="X20" s="30">
        <v>9</v>
      </c>
      <c r="Y20" s="30" t="s">
        <v>19</v>
      </c>
    </row>
    <row r="21" spans="1:25" x14ac:dyDescent="0.35">
      <c r="A21" s="30" t="s">
        <v>257</v>
      </c>
      <c r="B21" s="34" t="s">
        <v>12</v>
      </c>
      <c r="C21" s="30" t="s">
        <v>101</v>
      </c>
      <c r="D21" s="31">
        <v>6.5</v>
      </c>
      <c r="E21" s="30" t="s">
        <v>102</v>
      </c>
      <c r="F21" s="30">
        <v>3.0000000000000001E-3</v>
      </c>
      <c r="G21" s="30">
        <v>8.0000000000000002E-3</v>
      </c>
      <c r="H21" s="30">
        <v>8.0000000000000002E-3</v>
      </c>
      <c r="I21" s="30">
        <v>0</v>
      </c>
      <c r="J21" s="30" t="s">
        <v>103</v>
      </c>
      <c r="K21" s="30" t="s">
        <v>95</v>
      </c>
      <c r="L21" s="42">
        <v>1.32</v>
      </c>
      <c r="M21" s="30" t="s">
        <v>102</v>
      </c>
      <c r="N21" s="31" t="s">
        <v>97</v>
      </c>
      <c r="O21" s="30">
        <v>3.46</v>
      </c>
      <c r="P21" s="30">
        <v>4.17</v>
      </c>
      <c r="Q21" s="30">
        <v>0.83</v>
      </c>
      <c r="R21" s="30" t="s">
        <v>104</v>
      </c>
      <c r="S21" s="30">
        <v>0</v>
      </c>
      <c r="T21" s="30" t="s">
        <v>104</v>
      </c>
      <c r="U21" s="30" t="s">
        <v>104</v>
      </c>
      <c r="V21" s="30">
        <v>0</v>
      </c>
      <c r="W21" s="30">
        <v>63</v>
      </c>
      <c r="X21" s="30">
        <v>0</v>
      </c>
      <c r="Y21" s="30" t="s">
        <v>19</v>
      </c>
    </row>
    <row r="22" spans="1:25" x14ac:dyDescent="0.35">
      <c r="A22" s="30" t="s">
        <v>256</v>
      </c>
      <c r="B22" s="34" t="s">
        <v>12</v>
      </c>
      <c r="C22" s="30" t="s">
        <v>101</v>
      </c>
      <c r="D22" s="31">
        <v>6.5</v>
      </c>
      <c r="E22" s="30" t="s">
        <v>102</v>
      </c>
      <c r="F22" s="30">
        <v>3.0000000000000001E-3</v>
      </c>
      <c r="G22" s="30">
        <v>8.0000000000000002E-3</v>
      </c>
      <c r="H22" s="30">
        <v>8.0000000000000002E-3</v>
      </c>
      <c r="I22" s="30">
        <v>0</v>
      </c>
      <c r="J22" s="30" t="s">
        <v>103</v>
      </c>
      <c r="K22" s="30" t="s">
        <v>95</v>
      </c>
      <c r="L22" s="42">
        <v>1.32</v>
      </c>
      <c r="M22" s="30" t="s">
        <v>102</v>
      </c>
      <c r="N22" s="31" t="s">
        <v>98</v>
      </c>
      <c r="O22" s="30">
        <v>3.46</v>
      </c>
      <c r="P22" s="30">
        <v>4.17</v>
      </c>
      <c r="Q22" s="30">
        <v>0.83</v>
      </c>
      <c r="R22" s="30" t="s">
        <v>104</v>
      </c>
      <c r="S22" s="30">
        <v>0</v>
      </c>
      <c r="T22" s="41">
        <v>1.3680000000000001</v>
      </c>
      <c r="U22" s="30" t="s">
        <v>100</v>
      </c>
      <c r="V22" s="30">
        <v>280</v>
      </c>
      <c r="W22" s="30">
        <v>63</v>
      </c>
      <c r="X22" s="30">
        <v>0</v>
      </c>
      <c r="Y22" s="30" t="s">
        <v>19</v>
      </c>
    </row>
    <row r="23" spans="1:25" x14ac:dyDescent="0.35">
      <c r="A23" s="30" t="s">
        <v>258</v>
      </c>
      <c r="B23" s="34" t="s">
        <v>12</v>
      </c>
      <c r="C23" s="31" t="s">
        <v>101</v>
      </c>
      <c r="D23" s="31">
        <v>6.5</v>
      </c>
      <c r="E23" s="30" t="s">
        <v>102</v>
      </c>
      <c r="F23" s="30">
        <v>3.0000000000000001E-3</v>
      </c>
      <c r="G23" s="30">
        <v>8.0000000000000002E-3</v>
      </c>
      <c r="H23" s="30">
        <v>8.0000000000000002E-3</v>
      </c>
      <c r="I23" s="35">
        <v>0</v>
      </c>
      <c r="J23" s="37" t="s">
        <v>103</v>
      </c>
      <c r="K23" s="30" t="s">
        <v>95</v>
      </c>
      <c r="L23" s="37">
        <v>1.32</v>
      </c>
      <c r="M23" s="30" t="s">
        <v>102</v>
      </c>
      <c r="N23" s="31" t="s">
        <v>105</v>
      </c>
      <c r="O23" s="30">
        <v>3.46</v>
      </c>
      <c r="P23" s="30">
        <v>4.17</v>
      </c>
      <c r="Q23" s="30">
        <v>0.83</v>
      </c>
      <c r="R23" s="30" t="s">
        <v>104</v>
      </c>
      <c r="S23" s="30">
        <v>9</v>
      </c>
      <c r="T23" s="41">
        <v>1.03</v>
      </c>
      <c r="U23" s="30" t="s">
        <v>100</v>
      </c>
      <c r="V23" s="30">
        <v>140</v>
      </c>
      <c r="W23" s="30">
        <v>75</v>
      </c>
      <c r="X23" s="30">
        <v>9</v>
      </c>
      <c r="Y23" s="30" t="s">
        <v>19</v>
      </c>
    </row>
    <row r="24" spans="1:25" x14ac:dyDescent="0.35">
      <c r="A24" s="30" t="s">
        <v>255</v>
      </c>
      <c r="B24" s="34" t="s">
        <v>12</v>
      </c>
      <c r="C24" s="31" t="s">
        <v>101</v>
      </c>
      <c r="D24" s="31">
        <v>5.6</v>
      </c>
      <c r="E24" s="30" t="s">
        <v>102</v>
      </c>
      <c r="F24" s="35">
        <v>7.0000000000000001E-3</v>
      </c>
      <c r="G24" s="35">
        <v>1.0999999999999999E-2</v>
      </c>
      <c r="H24" s="35">
        <v>1.0999999999999999E-2</v>
      </c>
      <c r="I24" s="35">
        <v>0</v>
      </c>
      <c r="J24" s="37" t="s">
        <v>103</v>
      </c>
      <c r="K24" s="30" t="s">
        <v>95</v>
      </c>
      <c r="L24" s="37">
        <v>1.39</v>
      </c>
      <c r="M24" s="30" t="s">
        <v>102</v>
      </c>
      <c r="N24" s="31" t="s">
        <v>105</v>
      </c>
      <c r="O24" s="30">
        <v>2.31</v>
      </c>
      <c r="P24" s="30">
        <v>4.13</v>
      </c>
      <c r="Q24" s="30">
        <v>0.56000000000000005</v>
      </c>
      <c r="R24" s="30" t="s">
        <v>104</v>
      </c>
      <c r="S24" s="30">
        <v>9</v>
      </c>
      <c r="T24" s="40">
        <v>0.89</v>
      </c>
      <c r="U24" s="30" t="s">
        <v>100</v>
      </c>
      <c r="V24" s="30">
        <v>180</v>
      </c>
      <c r="W24" s="30">
        <v>70</v>
      </c>
      <c r="X24" s="30">
        <v>9</v>
      </c>
      <c r="Y24" s="30" t="s">
        <v>19</v>
      </c>
    </row>
    <row r="25" spans="1:25" x14ac:dyDescent="0.35">
      <c r="A25" s="30" t="s">
        <v>253</v>
      </c>
      <c r="B25" s="34" t="s">
        <v>12</v>
      </c>
      <c r="C25" s="31" t="s">
        <v>101</v>
      </c>
      <c r="D25" s="31">
        <v>5.6</v>
      </c>
      <c r="E25" s="30" t="s">
        <v>102</v>
      </c>
      <c r="F25" s="35">
        <v>7.0000000000000001E-3</v>
      </c>
      <c r="G25" s="35">
        <v>1.0999999999999999E-2</v>
      </c>
      <c r="H25" s="35">
        <v>1.0999999999999999E-2</v>
      </c>
      <c r="I25" s="35">
        <v>0</v>
      </c>
      <c r="J25" s="37" t="s">
        <v>103</v>
      </c>
      <c r="K25" s="30" t="s">
        <v>95</v>
      </c>
      <c r="L25" s="37">
        <v>1.39</v>
      </c>
      <c r="M25" s="30" t="s">
        <v>102</v>
      </c>
      <c r="N25" s="31" t="s">
        <v>98</v>
      </c>
      <c r="O25" s="30">
        <v>2.31</v>
      </c>
      <c r="P25" s="30">
        <v>4.13</v>
      </c>
      <c r="Q25" s="30">
        <v>0.56000000000000005</v>
      </c>
      <c r="R25" s="30" t="s">
        <v>104</v>
      </c>
      <c r="S25" s="30">
        <v>0</v>
      </c>
      <c r="T25" s="40">
        <v>1.08</v>
      </c>
      <c r="U25" s="30" t="s">
        <v>119</v>
      </c>
      <c r="V25" s="30">
        <v>186</v>
      </c>
      <c r="W25" s="30">
        <v>63</v>
      </c>
      <c r="X25" s="30">
        <v>0</v>
      </c>
      <c r="Y25" s="30" t="s">
        <v>19</v>
      </c>
    </row>
    <row r="26" spans="1:25" x14ac:dyDescent="0.35">
      <c r="A26" s="30" t="s">
        <v>252</v>
      </c>
      <c r="B26" s="34" t="s">
        <v>12</v>
      </c>
      <c r="C26" s="31" t="s">
        <v>101</v>
      </c>
      <c r="D26" s="31">
        <v>5.6</v>
      </c>
      <c r="E26" s="30" t="s">
        <v>102</v>
      </c>
      <c r="F26" s="35">
        <v>7.0000000000000001E-3</v>
      </c>
      <c r="G26" s="35">
        <v>1.0999999999999999E-2</v>
      </c>
      <c r="H26" s="35">
        <v>1.0999999999999999E-2</v>
      </c>
      <c r="I26" s="35">
        <v>0</v>
      </c>
      <c r="J26" s="37" t="s">
        <v>103</v>
      </c>
      <c r="K26" s="30" t="s">
        <v>95</v>
      </c>
      <c r="L26" s="37">
        <v>1.39</v>
      </c>
      <c r="M26" s="30" t="s">
        <v>102</v>
      </c>
      <c r="N26" s="31" t="s">
        <v>98</v>
      </c>
      <c r="O26" s="30">
        <v>2.31</v>
      </c>
      <c r="P26" s="30">
        <v>4.13</v>
      </c>
      <c r="Q26" s="30">
        <v>0.56000000000000005</v>
      </c>
      <c r="R26" s="30" t="s">
        <v>104</v>
      </c>
      <c r="S26" s="30">
        <v>0</v>
      </c>
      <c r="T26" s="40">
        <v>1.262</v>
      </c>
      <c r="U26" s="30" t="s">
        <v>100</v>
      </c>
      <c r="V26" s="30">
        <v>280</v>
      </c>
      <c r="W26" s="30">
        <v>63</v>
      </c>
      <c r="X26" s="30">
        <v>0</v>
      </c>
      <c r="Y26" s="30" t="s">
        <v>19</v>
      </c>
    </row>
    <row r="27" spans="1:25" x14ac:dyDescent="0.35">
      <c r="A27" s="30" t="s">
        <v>251</v>
      </c>
      <c r="B27" s="34" t="s">
        <v>12</v>
      </c>
      <c r="C27" s="30" t="s">
        <v>101</v>
      </c>
      <c r="D27" s="31">
        <v>5.6</v>
      </c>
      <c r="E27" s="30" t="s">
        <v>102</v>
      </c>
      <c r="F27" s="30">
        <v>7.0000000000000001E-3</v>
      </c>
      <c r="G27" s="30">
        <v>1.0999999999999999E-2</v>
      </c>
      <c r="H27" s="30">
        <v>1.0999999999999999E-2</v>
      </c>
      <c r="I27" s="35">
        <v>0</v>
      </c>
      <c r="J27" s="30" t="s">
        <v>103</v>
      </c>
      <c r="K27" s="30" t="s">
        <v>95</v>
      </c>
      <c r="L27" s="37">
        <v>1.39</v>
      </c>
      <c r="M27" s="30" t="s">
        <v>102</v>
      </c>
      <c r="N27" s="31" t="s">
        <v>98</v>
      </c>
      <c r="O27" s="30">
        <v>2.31</v>
      </c>
      <c r="P27" s="30">
        <v>4.13</v>
      </c>
      <c r="Q27" s="30">
        <v>0.56000000000000005</v>
      </c>
      <c r="R27" s="30" t="s">
        <v>104</v>
      </c>
      <c r="S27" s="30">
        <v>9</v>
      </c>
      <c r="T27" s="37">
        <v>0.89</v>
      </c>
      <c r="U27" s="30" t="s">
        <v>100</v>
      </c>
      <c r="V27" s="30">
        <v>180</v>
      </c>
      <c r="W27" s="30">
        <v>75</v>
      </c>
      <c r="X27" s="30">
        <v>9</v>
      </c>
      <c r="Y27" s="30" t="s">
        <v>19</v>
      </c>
    </row>
    <row r="28" spans="1:25" x14ac:dyDescent="0.35">
      <c r="A28" s="30" t="s">
        <v>254</v>
      </c>
      <c r="B28" s="34" t="s">
        <v>12</v>
      </c>
      <c r="C28" s="31" t="s">
        <v>101</v>
      </c>
      <c r="D28" s="31">
        <v>5.6</v>
      </c>
      <c r="E28" s="30" t="s">
        <v>102</v>
      </c>
      <c r="F28" s="35">
        <v>7.0000000000000001E-3</v>
      </c>
      <c r="G28" s="35">
        <v>1.0999999999999999E-2</v>
      </c>
      <c r="H28" s="35">
        <v>1.0999999999999999E-2</v>
      </c>
      <c r="I28" s="35">
        <v>0</v>
      </c>
      <c r="J28" s="37" t="s">
        <v>103</v>
      </c>
      <c r="K28" s="30" t="s">
        <v>95</v>
      </c>
      <c r="L28" s="37">
        <v>1.39</v>
      </c>
      <c r="M28" s="30" t="s">
        <v>102</v>
      </c>
      <c r="N28" s="31" t="s">
        <v>105</v>
      </c>
      <c r="O28" s="30">
        <v>2.31</v>
      </c>
      <c r="P28" s="30">
        <v>4.13</v>
      </c>
      <c r="Q28" s="30">
        <v>0.56000000000000005</v>
      </c>
      <c r="R28" s="30" t="s">
        <v>104</v>
      </c>
      <c r="S28" s="30">
        <v>9</v>
      </c>
      <c r="T28" s="40">
        <v>1.07</v>
      </c>
      <c r="U28" s="30" t="s">
        <v>100</v>
      </c>
      <c r="V28" s="30">
        <v>140</v>
      </c>
      <c r="W28" s="30">
        <v>75</v>
      </c>
      <c r="X28" s="30">
        <v>9</v>
      </c>
      <c r="Y28" s="30" t="s">
        <v>19</v>
      </c>
    </row>
    <row r="29" spans="1:25" x14ac:dyDescent="0.35">
      <c r="A29" s="30" t="s">
        <v>250</v>
      </c>
      <c r="B29" s="34" t="s">
        <v>12</v>
      </c>
      <c r="C29" s="31" t="s">
        <v>101</v>
      </c>
      <c r="D29" s="31">
        <v>5.6</v>
      </c>
      <c r="E29" s="30" t="s">
        <v>102</v>
      </c>
      <c r="F29" s="35">
        <v>7.0000000000000001E-3</v>
      </c>
      <c r="G29" s="35">
        <v>1.0999999999999999E-2</v>
      </c>
      <c r="H29" s="35">
        <v>1.0999999999999999E-2</v>
      </c>
      <c r="I29" s="35">
        <v>0</v>
      </c>
      <c r="J29" s="37" t="s">
        <v>103</v>
      </c>
      <c r="K29" s="30" t="s">
        <v>95</v>
      </c>
      <c r="L29" s="37">
        <v>1.39</v>
      </c>
      <c r="M29" s="30" t="s">
        <v>102</v>
      </c>
      <c r="N29" s="31" t="s">
        <v>97</v>
      </c>
      <c r="O29" s="30">
        <v>2.31</v>
      </c>
      <c r="P29" s="30">
        <v>4.13</v>
      </c>
      <c r="Q29" s="30">
        <v>0.56000000000000005</v>
      </c>
      <c r="R29" s="30" t="s">
        <v>104</v>
      </c>
      <c r="S29" s="30">
        <v>0</v>
      </c>
      <c r="T29" s="30" t="s">
        <v>104</v>
      </c>
      <c r="U29" s="30" t="s">
        <v>104</v>
      </c>
      <c r="V29" s="30">
        <v>0</v>
      </c>
      <c r="W29" s="30">
        <v>63</v>
      </c>
      <c r="X29" s="30">
        <v>0</v>
      </c>
      <c r="Y29" s="30" t="s">
        <v>19</v>
      </c>
    </row>
    <row r="30" spans="1:25" x14ac:dyDescent="0.35">
      <c r="A30" s="31" t="s">
        <v>131</v>
      </c>
      <c r="B30" s="30" t="s">
        <v>129</v>
      </c>
      <c r="C30" s="30" t="s">
        <v>120</v>
      </c>
      <c r="D30" s="31">
        <v>0.8</v>
      </c>
      <c r="E30" s="30" t="s">
        <v>102</v>
      </c>
      <c r="F30" s="30" t="s">
        <v>104</v>
      </c>
      <c r="G30" s="30" t="s">
        <v>104</v>
      </c>
      <c r="H30" s="30" t="s">
        <v>104</v>
      </c>
      <c r="I30" s="30" t="s">
        <v>104</v>
      </c>
      <c r="J30" s="30" t="s">
        <v>104</v>
      </c>
      <c r="K30" s="30" t="s">
        <v>121</v>
      </c>
      <c r="L30" s="30" t="s">
        <v>104</v>
      </c>
      <c r="M30" s="31" t="s">
        <v>102</v>
      </c>
      <c r="N30" s="31" t="s">
        <v>98</v>
      </c>
      <c r="O30" s="30">
        <v>0.8</v>
      </c>
      <c r="P30" s="30" t="s">
        <v>104</v>
      </c>
      <c r="Q30" s="30">
        <v>0.25</v>
      </c>
      <c r="R30" s="30" t="s">
        <v>104</v>
      </c>
      <c r="S30" s="30" t="s">
        <v>104</v>
      </c>
      <c r="T30" s="37">
        <v>1.1000000000000001</v>
      </c>
      <c r="U30" s="30" t="s">
        <v>123</v>
      </c>
      <c r="V30" s="30">
        <v>100</v>
      </c>
      <c r="W30" s="30" t="s">
        <v>104</v>
      </c>
      <c r="X30" s="30" t="s">
        <v>104</v>
      </c>
      <c r="Y30" s="30" t="s">
        <v>15</v>
      </c>
    </row>
    <row r="31" spans="1:25" x14ac:dyDescent="0.35">
      <c r="A31" s="31" t="s">
        <v>132</v>
      </c>
      <c r="B31" s="30" t="s">
        <v>129</v>
      </c>
      <c r="C31" s="30" t="s">
        <v>120</v>
      </c>
      <c r="D31" s="31">
        <v>0.8</v>
      </c>
      <c r="E31" s="30" t="s">
        <v>102</v>
      </c>
      <c r="F31" s="30" t="s">
        <v>104</v>
      </c>
      <c r="G31" s="30" t="s">
        <v>104</v>
      </c>
      <c r="H31" s="30" t="s">
        <v>104</v>
      </c>
      <c r="I31" s="30" t="s">
        <v>104</v>
      </c>
      <c r="J31" s="30" t="s">
        <v>104</v>
      </c>
      <c r="K31" s="30" t="s">
        <v>121</v>
      </c>
      <c r="L31" s="30" t="s">
        <v>104</v>
      </c>
      <c r="M31" s="31" t="s">
        <v>102</v>
      </c>
      <c r="N31" s="31" t="s">
        <v>98</v>
      </c>
      <c r="O31" s="30">
        <v>0.8</v>
      </c>
      <c r="P31" s="30" t="s">
        <v>104</v>
      </c>
      <c r="Q31" s="30">
        <v>0.25</v>
      </c>
      <c r="R31" s="30" t="s">
        <v>104</v>
      </c>
      <c r="S31" s="30" t="s">
        <v>104</v>
      </c>
      <c r="T31" s="37">
        <v>1.1200000000000001</v>
      </c>
      <c r="U31" s="30" t="s">
        <v>123</v>
      </c>
      <c r="V31" s="30">
        <v>120</v>
      </c>
      <c r="W31" s="30" t="s">
        <v>104</v>
      </c>
      <c r="X31" s="30" t="s">
        <v>104</v>
      </c>
      <c r="Y31" s="30" t="s">
        <v>15</v>
      </c>
    </row>
    <row r="32" spans="1:25" x14ac:dyDescent="0.35">
      <c r="A32" s="31" t="s">
        <v>130</v>
      </c>
      <c r="B32" s="30" t="s">
        <v>129</v>
      </c>
      <c r="C32" s="30" t="s">
        <v>120</v>
      </c>
      <c r="D32" s="31">
        <v>0.8</v>
      </c>
      <c r="E32" s="30" t="s">
        <v>102</v>
      </c>
      <c r="F32" s="30" t="s">
        <v>104</v>
      </c>
      <c r="G32" s="30" t="s">
        <v>104</v>
      </c>
      <c r="H32" s="30" t="s">
        <v>104</v>
      </c>
      <c r="I32" s="30" t="s">
        <v>104</v>
      </c>
      <c r="J32" s="30" t="s">
        <v>104</v>
      </c>
      <c r="K32" s="30" t="s">
        <v>121</v>
      </c>
      <c r="L32" s="30" t="s">
        <v>104</v>
      </c>
      <c r="M32" s="31" t="s">
        <v>102</v>
      </c>
      <c r="N32" s="31" t="s">
        <v>98</v>
      </c>
      <c r="O32" s="30">
        <v>0.8</v>
      </c>
      <c r="P32" s="30" t="s">
        <v>104</v>
      </c>
      <c r="Q32" s="30">
        <v>0.25</v>
      </c>
      <c r="R32" s="30" t="s">
        <v>104</v>
      </c>
      <c r="S32" s="30" t="s">
        <v>104</v>
      </c>
      <c r="T32" s="37">
        <v>1.1100000000000001</v>
      </c>
      <c r="U32" s="30" t="s">
        <v>123</v>
      </c>
      <c r="V32" s="30">
        <v>80</v>
      </c>
      <c r="W32" s="30" t="s">
        <v>104</v>
      </c>
      <c r="X32" s="30" t="s">
        <v>104</v>
      </c>
      <c r="Y32" s="30" t="s">
        <v>15</v>
      </c>
    </row>
    <row r="33" spans="1:25" x14ac:dyDescent="0.35">
      <c r="A33" s="31" t="s">
        <v>133</v>
      </c>
      <c r="B33" s="30" t="s">
        <v>129</v>
      </c>
      <c r="C33" s="30" t="s">
        <v>120</v>
      </c>
      <c r="D33" s="31">
        <v>1.9</v>
      </c>
      <c r="E33" s="30" t="s">
        <v>102</v>
      </c>
      <c r="F33" s="30" t="s">
        <v>104</v>
      </c>
      <c r="G33" s="30" t="s">
        <v>104</v>
      </c>
      <c r="H33" s="30" t="s">
        <v>104</v>
      </c>
      <c r="I33" s="30" t="s">
        <v>104</v>
      </c>
      <c r="J33" s="30" t="s">
        <v>104</v>
      </c>
      <c r="K33" s="30" t="s">
        <v>121</v>
      </c>
      <c r="L33" s="30" t="s">
        <v>104</v>
      </c>
      <c r="M33" s="31" t="s">
        <v>102</v>
      </c>
      <c r="N33" s="31" t="s">
        <v>98</v>
      </c>
      <c r="O33" s="30">
        <v>1.9</v>
      </c>
      <c r="P33" s="30" t="s">
        <v>104</v>
      </c>
      <c r="Q33" s="30">
        <v>0.49</v>
      </c>
      <c r="R33" s="30" t="s">
        <v>104</v>
      </c>
      <c r="S33" s="30" t="s">
        <v>104</v>
      </c>
      <c r="T33" s="37">
        <v>1.27</v>
      </c>
      <c r="U33" s="30" t="s">
        <v>119</v>
      </c>
      <c r="V33" s="30">
        <v>200</v>
      </c>
      <c r="W33" s="30" t="s">
        <v>104</v>
      </c>
      <c r="X33" s="30" t="s">
        <v>104</v>
      </c>
      <c r="Y33" s="30" t="s">
        <v>15</v>
      </c>
    </row>
    <row r="34" spans="1:25" x14ac:dyDescent="0.35">
      <c r="A34" s="31" t="s">
        <v>138</v>
      </c>
      <c r="B34" s="30" t="s">
        <v>129</v>
      </c>
      <c r="C34" s="30" t="s">
        <v>120</v>
      </c>
      <c r="D34" s="31">
        <v>1.9</v>
      </c>
      <c r="E34" s="30" t="s">
        <v>102</v>
      </c>
      <c r="F34" s="30" t="s">
        <v>104</v>
      </c>
      <c r="G34" s="30" t="s">
        <v>104</v>
      </c>
      <c r="H34" s="30" t="s">
        <v>104</v>
      </c>
      <c r="I34" s="30" t="s">
        <v>104</v>
      </c>
      <c r="J34" s="30" t="s">
        <v>104</v>
      </c>
      <c r="K34" s="30" t="s">
        <v>121</v>
      </c>
      <c r="L34" s="30" t="s">
        <v>104</v>
      </c>
      <c r="M34" s="31" t="s">
        <v>102</v>
      </c>
      <c r="N34" s="31" t="s">
        <v>98</v>
      </c>
      <c r="O34" s="30">
        <v>1.9</v>
      </c>
      <c r="P34" s="30" t="s">
        <v>104</v>
      </c>
      <c r="Q34" s="30">
        <v>0.49</v>
      </c>
      <c r="R34" s="30" t="s">
        <v>104</v>
      </c>
      <c r="S34" s="30" t="s">
        <v>104</v>
      </c>
      <c r="T34" s="37">
        <v>1.34</v>
      </c>
      <c r="U34" s="30" t="s">
        <v>100</v>
      </c>
      <c r="V34" s="30">
        <v>300</v>
      </c>
      <c r="W34" s="30" t="s">
        <v>104</v>
      </c>
      <c r="X34" s="30" t="s">
        <v>104</v>
      </c>
      <c r="Y34" s="30" t="s">
        <v>15</v>
      </c>
    </row>
    <row r="35" spans="1:25" x14ac:dyDescent="0.35">
      <c r="A35" s="31" t="s">
        <v>140</v>
      </c>
      <c r="B35" s="30" t="s">
        <v>129</v>
      </c>
      <c r="C35" s="30" t="s">
        <v>120</v>
      </c>
      <c r="D35" s="31">
        <v>0.8</v>
      </c>
      <c r="E35" s="30" t="s">
        <v>102</v>
      </c>
      <c r="F35" s="30" t="s">
        <v>104</v>
      </c>
      <c r="G35" s="30" t="s">
        <v>104</v>
      </c>
      <c r="H35" s="30" t="s">
        <v>104</v>
      </c>
      <c r="I35" s="30" t="s">
        <v>104</v>
      </c>
      <c r="J35" s="30" t="s">
        <v>104</v>
      </c>
      <c r="K35" s="30" t="s">
        <v>121</v>
      </c>
      <c r="L35" s="30" t="s">
        <v>104</v>
      </c>
      <c r="M35" s="31" t="s">
        <v>102</v>
      </c>
      <c r="N35" s="31" t="s">
        <v>98</v>
      </c>
      <c r="O35" s="30">
        <v>0.8</v>
      </c>
      <c r="P35" s="30" t="s">
        <v>104</v>
      </c>
      <c r="Q35" s="30">
        <v>0.25</v>
      </c>
      <c r="R35" s="30" t="s">
        <v>104</v>
      </c>
      <c r="S35" s="30" t="s">
        <v>104</v>
      </c>
      <c r="T35" s="37">
        <v>1.1000000000000001</v>
      </c>
      <c r="U35" s="30" t="s">
        <v>123</v>
      </c>
      <c r="V35" s="30">
        <v>100</v>
      </c>
      <c r="W35" s="30" t="s">
        <v>104</v>
      </c>
      <c r="X35" s="30" t="s">
        <v>104</v>
      </c>
      <c r="Y35" s="30" t="s">
        <v>15</v>
      </c>
    </row>
    <row r="36" spans="1:25" x14ac:dyDescent="0.35">
      <c r="A36" s="31" t="s">
        <v>281</v>
      </c>
      <c r="B36" s="30" t="s">
        <v>129</v>
      </c>
      <c r="C36" s="30" t="s">
        <v>120</v>
      </c>
      <c r="D36" s="31">
        <v>0.8</v>
      </c>
      <c r="E36" s="30" t="s">
        <v>102</v>
      </c>
      <c r="F36" s="30" t="s">
        <v>104</v>
      </c>
      <c r="G36" s="30" t="s">
        <v>104</v>
      </c>
      <c r="H36" s="30" t="s">
        <v>104</v>
      </c>
      <c r="I36" s="30" t="s">
        <v>104</v>
      </c>
      <c r="J36" s="30" t="s">
        <v>104</v>
      </c>
      <c r="K36" s="30" t="s">
        <v>121</v>
      </c>
      <c r="L36" s="30" t="s">
        <v>104</v>
      </c>
      <c r="M36" s="31" t="s">
        <v>102</v>
      </c>
      <c r="N36" s="31" t="s">
        <v>98</v>
      </c>
      <c r="O36" s="30">
        <v>0.8</v>
      </c>
      <c r="P36" s="30" t="s">
        <v>104</v>
      </c>
      <c r="Q36" s="30">
        <v>0.25</v>
      </c>
      <c r="R36" s="30" t="s">
        <v>104</v>
      </c>
      <c r="S36" s="30" t="s">
        <v>104</v>
      </c>
      <c r="T36" s="37">
        <v>1.1200000000000001</v>
      </c>
      <c r="U36" s="30" t="s">
        <v>123</v>
      </c>
      <c r="V36" s="30">
        <v>120</v>
      </c>
      <c r="W36" s="30" t="s">
        <v>104</v>
      </c>
      <c r="X36" s="30" t="s">
        <v>104</v>
      </c>
      <c r="Y36" s="30" t="s">
        <v>15</v>
      </c>
    </row>
    <row r="37" spans="1:25" x14ac:dyDescent="0.35">
      <c r="A37" s="31" t="s">
        <v>282</v>
      </c>
      <c r="B37" s="30" t="s">
        <v>129</v>
      </c>
      <c r="C37" s="30" t="s">
        <v>120</v>
      </c>
      <c r="D37" s="31">
        <v>1.9</v>
      </c>
      <c r="E37" s="30" t="s">
        <v>102</v>
      </c>
      <c r="F37" s="30" t="s">
        <v>104</v>
      </c>
      <c r="G37" s="30" t="s">
        <v>104</v>
      </c>
      <c r="H37" s="30" t="s">
        <v>104</v>
      </c>
      <c r="I37" s="30" t="s">
        <v>104</v>
      </c>
      <c r="J37" s="30" t="s">
        <v>104</v>
      </c>
      <c r="K37" s="30" t="s">
        <v>121</v>
      </c>
      <c r="L37" s="30" t="s">
        <v>104</v>
      </c>
      <c r="M37" s="31" t="s">
        <v>102</v>
      </c>
      <c r="N37" s="31" t="s">
        <v>98</v>
      </c>
      <c r="O37" s="30">
        <v>1.9</v>
      </c>
      <c r="P37" s="30" t="s">
        <v>104</v>
      </c>
      <c r="Q37" s="30">
        <v>0.49</v>
      </c>
      <c r="R37" s="30" t="s">
        <v>104</v>
      </c>
      <c r="S37" s="30" t="s">
        <v>104</v>
      </c>
      <c r="T37" s="37">
        <v>1.29</v>
      </c>
      <c r="U37" s="30" t="s">
        <v>119</v>
      </c>
      <c r="V37" s="30">
        <v>200</v>
      </c>
      <c r="W37" s="30" t="s">
        <v>104</v>
      </c>
      <c r="X37" s="30" t="s">
        <v>104</v>
      </c>
      <c r="Y37" s="30" t="s">
        <v>15</v>
      </c>
    </row>
    <row r="38" spans="1:25" x14ac:dyDescent="0.35">
      <c r="A38" s="31" t="s">
        <v>283</v>
      </c>
      <c r="B38" s="30" t="s">
        <v>129</v>
      </c>
      <c r="C38" s="30" t="s">
        <v>120</v>
      </c>
      <c r="D38" s="31">
        <v>1.9</v>
      </c>
      <c r="E38" s="30" t="s">
        <v>102</v>
      </c>
      <c r="F38" s="30" t="s">
        <v>104</v>
      </c>
      <c r="G38" s="30" t="s">
        <v>104</v>
      </c>
      <c r="H38" s="30" t="s">
        <v>104</v>
      </c>
      <c r="I38" s="30" t="s">
        <v>104</v>
      </c>
      <c r="J38" s="30" t="s">
        <v>104</v>
      </c>
      <c r="K38" s="30" t="s">
        <v>121</v>
      </c>
      <c r="L38" s="30" t="s">
        <v>104</v>
      </c>
      <c r="M38" s="31" t="s">
        <v>102</v>
      </c>
      <c r="N38" s="31" t="s">
        <v>98</v>
      </c>
      <c r="O38" s="30">
        <v>1.9</v>
      </c>
      <c r="P38" s="30" t="s">
        <v>104</v>
      </c>
      <c r="Q38" s="30">
        <v>0.49</v>
      </c>
      <c r="R38" s="30" t="s">
        <v>104</v>
      </c>
      <c r="S38" s="30" t="s">
        <v>104</v>
      </c>
      <c r="T38" s="37">
        <v>1.36</v>
      </c>
      <c r="U38" s="30" t="s">
        <v>100</v>
      </c>
      <c r="V38" s="30">
        <v>300</v>
      </c>
      <c r="W38" s="30" t="s">
        <v>104</v>
      </c>
      <c r="X38" s="30" t="s">
        <v>104</v>
      </c>
      <c r="Y38" s="30" t="s">
        <v>15</v>
      </c>
    </row>
    <row r="39" spans="1:25" x14ac:dyDescent="0.35">
      <c r="A39" s="31" t="s">
        <v>139</v>
      </c>
      <c r="B39" s="30" t="s">
        <v>129</v>
      </c>
      <c r="C39" s="30" t="s">
        <v>120</v>
      </c>
      <c r="D39" s="31">
        <v>0.8</v>
      </c>
      <c r="E39" s="30" t="s">
        <v>102</v>
      </c>
      <c r="F39" s="30" t="s">
        <v>104</v>
      </c>
      <c r="G39" s="30" t="s">
        <v>104</v>
      </c>
      <c r="H39" s="30" t="s">
        <v>104</v>
      </c>
      <c r="I39" s="30" t="s">
        <v>104</v>
      </c>
      <c r="J39" s="30" t="s">
        <v>104</v>
      </c>
      <c r="K39" s="30" t="s">
        <v>121</v>
      </c>
      <c r="L39" s="30" t="s">
        <v>104</v>
      </c>
      <c r="M39" s="31" t="s">
        <v>102</v>
      </c>
      <c r="N39" s="31" t="s">
        <v>98</v>
      </c>
      <c r="O39" s="30">
        <v>0.8</v>
      </c>
      <c r="P39" s="30" t="s">
        <v>104</v>
      </c>
      <c r="Q39" s="30">
        <v>0.25</v>
      </c>
      <c r="R39" s="30" t="s">
        <v>104</v>
      </c>
      <c r="S39" s="30" t="s">
        <v>104</v>
      </c>
      <c r="T39" s="37">
        <v>1.1100000000000001</v>
      </c>
      <c r="U39" s="30" t="s">
        <v>123</v>
      </c>
      <c r="V39" s="30">
        <v>80</v>
      </c>
      <c r="W39" s="30" t="s">
        <v>104</v>
      </c>
      <c r="X39" s="30" t="s">
        <v>104</v>
      </c>
      <c r="Y39" s="30" t="s">
        <v>15</v>
      </c>
    </row>
    <row r="40" spans="1:25" x14ac:dyDescent="0.35">
      <c r="A40" s="31" t="s">
        <v>134</v>
      </c>
      <c r="B40" s="30" t="s">
        <v>129</v>
      </c>
      <c r="C40" s="30" t="s">
        <v>125</v>
      </c>
      <c r="D40" s="31">
        <v>1.2</v>
      </c>
      <c r="E40" s="30" t="s">
        <v>94</v>
      </c>
      <c r="F40" s="30" t="s">
        <v>104</v>
      </c>
      <c r="G40" s="30" t="s">
        <v>104</v>
      </c>
      <c r="H40" s="30" t="s">
        <v>104</v>
      </c>
      <c r="I40" s="30" t="s">
        <v>104</v>
      </c>
      <c r="J40" s="30" t="s">
        <v>104</v>
      </c>
      <c r="K40" s="30" t="s">
        <v>121</v>
      </c>
      <c r="L40" s="30" t="s">
        <v>104</v>
      </c>
      <c r="M40" s="30" t="s">
        <v>26</v>
      </c>
      <c r="N40" s="31" t="s">
        <v>98</v>
      </c>
      <c r="O40" s="30">
        <v>1.2</v>
      </c>
      <c r="P40" s="30" t="s">
        <v>104</v>
      </c>
      <c r="Q40" s="30">
        <v>0.2</v>
      </c>
      <c r="R40" s="30" t="s">
        <v>104</v>
      </c>
      <c r="S40" s="30" t="s">
        <v>104</v>
      </c>
      <c r="T40" s="37">
        <v>1.41</v>
      </c>
      <c r="U40" s="30" t="s">
        <v>123</v>
      </c>
      <c r="V40" s="30">
        <v>100</v>
      </c>
      <c r="W40" s="30" t="s">
        <v>104</v>
      </c>
      <c r="X40" s="30" t="s">
        <v>104</v>
      </c>
      <c r="Y40" s="30" t="s">
        <v>15</v>
      </c>
    </row>
    <row r="41" spans="1:25" x14ac:dyDescent="0.35">
      <c r="A41" s="31" t="s">
        <v>135</v>
      </c>
      <c r="B41" s="30" t="s">
        <v>129</v>
      </c>
      <c r="C41" s="30" t="s">
        <v>125</v>
      </c>
      <c r="D41" s="31">
        <v>1.2</v>
      </c>
      <c r="E41" s="30" t="s">
        <v>94</v>
      </c>
      <c r="F41" s="30" t="s">
        <v>104</v>
      </c>
      <c r="G41" s="30" t="s">
        <v>104</v>
      </c>
      <c r="H41" s="30" t="s">
        <v>104</v>
      </c>
      <c r="I41" s="30" t="s">
        <v>104</v>
      </c>
      <c r="J41" s="30" t="s">
        <v>104</v>
      </c>
      <c r="K41" s="30" t="s">
        <v>121</v>
      </c>
      <c r="L41" s="30" t="s">
        <v>104</v>
      </c>
      <c r="M41" s="30" t="s">
        <v>26</v>
      </c>
      <c r="N41" s="31" t="s">
        <v>98</v>
      </c>
      <c r="O41" s="30">
        <v>1.2</v>
      </c>
      <c r="P41" s="30" t="s">
        <v>104</v>
      </c>
      <c r="Q41" s="30">
        <v>0.2</v>
      </c>
      <c r="R41" s="30" t="s">
        <v>104</v>
      </c>
      <c r="S41" s="30" t="s">
        <v>104</v>
      </c>
      <c r="T41" s="37">
        <v>1.34</v>
      </c>
      <c r="U41" s="30" t="s">
        <v>123</v>
      </c>
      <c r="V41" s="30">
        <v>120</v>
      </c>
      <c r="W41" s="30" t="s">
        <v>104</v>
      </c>
      <c r="X41" s="30" t="s">
        <v>104</v>
      </c>
      <c r="Y41" s="30" t="s">
        <v>15</v>
      </c>
    </row>
    <row r="42" spans="1:25" x14ac:dyDescent="0.35">
      <c r="A42" s="31" t="s">
        <v>136</v>
      </c>
      <c r="B42" s="30" t="s">
        <v>129</v>
      </c>
      <c r="C42" s="30" t="s">
        <v>125</v>
      </c>
      <c r="D42" s="31">
        <v>1.4</v>
      </c>
      <c r="E42" s="30" t="s">
        <v>94</v>
      </c>
      <c r="F42" s="30" t="s">
        <v>104</v>
      </c>
      <c r="G42" s="30" t="s">
        <v>104</v>
      </c>
      <c r="H42" s="30" t="s">
        <v>104</v>
      </c>
      <c r="I42" s="30" t="s">
        <v>104</v>
      </c>
      <c r="J42" s="30" t="s">
        <v>104</v>
      </c>
      <c r="K42" s="30" t="s">
        <v>121</v>
      </c>
      <c r="L42" s="30" t="s">
        <v>104</v>
      </c>
      <c r="M42" s="30" t="s">
        <v>26</v>
      </c>
      <c r="N42" s="31" t="s">
        <v>98</v>
      </c>
      <c r="O42" s="30">
        <v>1.4</v>
      </c>
      <c r="P42" s="30" t="s">
        <v>104</v>
      </c>
      <c r="Q42" s="30">
        <v>0.2</v>
      </c>
      <c r="R42" s="30" t="s">
        <v>104</v>
      </c>
      <c r="S42" s="30" t="s">
        <v>104</v>
      </c>
      <c r="T42" s="37">
        <v>1.66</v>
      </c>
      <c r="U42" s="30" t="s">
        <v>119</v>
      </c>
      <c r="V42" s="30">
        <v>200</v>
      </c>
      <c r="W42" s="30" t="s">
        <v>104</v>
      </c>
      <c r="X42" s="30" t="s">
        <v>104</v>
      </c>
      <c r="Y42" s="30" t="s">
        <v>15</v>
      </c>
    </row>
    <row r="43" spans="1:25" x14ac:dyDescent="0.35">
      <c r="A43" s="31" t="s">
        <v>137</v>
      </c>
      <c r="B43" s="30" t="s">
        <v>129</v>
      </c>
      <c r="C43" s="30" t="s">
        <v>125</v>
      </c>
      <c r="D43" s="31">
        <v>1.2</v>
      </c>
      <c r="E43" s="30" t="s">
        <v>94</v>
      </c>
      <c r="F43" s="30" t="s">
        <v>104</v>
      </c>
      <c r="G43" s="30" t="s">
        <v>104</v>
      </c>
      <c r="H43" s="30" t="s">
        <v>104</v>
      </c>
      <c r="I43" s="30" t="s">
        <v>104</v>
      </c>
      <c r="J43" s="30" t="s">
        <v>104</v>
      </c>
      <c r="K43" s="30" t="s">
        <v>121</v>
      </c>
      <c r="L43" s="30" t="s">
        <v>104</v>
      </c>
      <c r="M43" s="30" t="s">
        <v>26</v>
      </c>
      <c r="N43" s="31" t="s">
        <v>98</v>
      </c>
      <c r="O43" s="30">
        <v>1.2</v>
      </c>
      <c r="P43" s="30" t="s">
        <v>104</v>
      </c>
      <c r="Q43" s="30">
        <v>0.2</v>
      </c>
      <c r="R43" s="30" t="s">
        <v>104</v>
      </c>
      <c r="S43" s="30" t="s">
        <v>104</v>
      </c>
      <c r="T43" s="37">
        <v>1.31</v>
      </c>
      <c r="U43" s="30" t="s">
        <v>123</v>
      </c>
      <c r="V43" s="30">
        <v>120</v>
      </c>
      <c r="W43" s="30" t="s">
        <v>104</v>
      </c>
      <c r="X43" s="30" t="s">
        <v>104</v>
      </c>
      <c r="Y43" s="30" t="s">
        <v>15</v>
      </c>
    </row>
    <row r="44" spans="1:25" x14ac:dyDescent="0.35">
      <c r="A44" s="31" t="s">
        <v>284</v>
      </c>
      <c r="B44" s="30" t="s">
        <v>129</v>
      </c>
      <c r="C44" s="30" t="s">
        <v>120</v>
      </c>
      <c r="D44" s="31">
        <v>1.3</v>
      </c>
      <c r="E44" s="30" t="s">
        <v>102</v>
      </c>
      <c r="F44" s="30" t="s">
        <v>104</v>
      </c>
      <c r="G44" s="30" t="s">
        <v>104</v>
      </c>
      <c r="H44" s="30" t="s">
        <v>104</v>
      </c>
      <c r="I44" s="30" t="s">
        <v>104</v>
      </c>
      <c r="J44" s="30" t="s">
        <v>104</v>
      </c>
      <c r="K44" s="30" t="s">
        <v>121</v>
      </c>
      <c r="L44" s="30" t="s">
        <v>104</v>
      </c>
      <c r="M44" s="31" t="s">
        <v>102</v>
      </c>
      <c r="N44" s="31" t="s">
        <v>98</v>
      </c>
      <c r="O44" s="30">
        <v>1.3</v>
      </c>
      <c r="P44" s="30" t="s">
        <v>104</v>
      </c>
      <c r="Q44" s="30">
        <v>0.3</v>
      </c>
      <c r="R44" s="30" t="s">
        <v>104</v>
      </c>
      <c r="S44" s="30" t="s">
        <v>104</v>
      </c>
      <c r="T44" s="37">
        <v>1.78</v>
      </c>
      <c r="U44" s="30" t="s">
        <v>119</v>
      </c>
      <c r="V44" s="30">
        <v>200</v>
      </c>
      <c r="W44" s="30" t="s">
        <v>104</v>
      </c>
      <c r="X44" s="30" t="s">
        <v>104</v>
      </c>
      <c r="Y44" s="30" t="s">
        <v>15</v>
      </c>
    </row>
    <row r="45" spans="1:25" x14ac:dyDescent="0.35">
      <c r="A45" s="31" t="s">
        <v>285</v>
      </c>
      <c r="B45" s="30" t="s">
        <v>129</v>
      </c>
      <c r="C45" s="30" t="s">
        <v>120</v>
      </c>
      <c r="D45" s="31">
        <v>2</v>
      </c>
      <c r="E45" s="30" t="s">
        <v>102</v>
      </c>
      <c r="F45" s="30" t="s">
        <v>104</v>
      </c>
      <c r="G45" s="30" t="s">
        <v>104</v>
      </c>
      <c r="H45" s="30" t="s">
        <v>104</v>
      </c>
      <c r="I45" s="30" t="s">
        <v>104</v>
      </c>
      <c r="J45" s="30" t="s">
        <v>104</v>
      </c>
      <c r="K45" s="30" t="s">
        <v>121</v>
      </c>
      <c r="L45" s="30" t="s">
        <v>104</v>
      </c>
      <c r="M45" s="31" t="s">
        <v>102</v>
      </c>
      <c r="N45" s="31" t="s">
        <v>98</v>
      </c>
      <c r="O45" s="30">
        <v>2</v>
      </c>
      <c r="P45" s="30" t="s">
        <v>104</v>
      </c>
      <c r="Q45" s="30">
        <v>0.48</v>
      </c>
      <c r="R45" s="30" t="s">
        <v>104</v>
      </c>
      <c r="S45" s="30" t="s">
        <v>104</v>
      </c>
      <c r="T45" s="37">
        <v>1.79</v>
      </c>
      <c r="U45" s="30" t="s">
        <v>100</v>
      </c>
      <c r="V45" s="30">
        <v>300</v>
      </c>
      <c r="W45" s="30" t="s">
        <v>104</v>
      </c>
      <c r="X45" s="30" t="s">
        <v>104</v>
      </c>
      <c r="Y45" s="30" t="s">
        <v>15</v>
      </c>
    </row>
    <row r="46" spans="1:25" x14ac:dyDescent="0.35">
      <c r="A46" s="31" t="s">
        <v>286</v>
      </c>
      <c r="B46" s="30" t="s">
        <v>129</v>
      </c>
      <c r="C46" s="30" t="s">
        <v>120</v>
      </c>
      <c r="D46" s="31">
        <v>1.3</v>
      </c>
      <c r="E46" s="30" t="s">
        <v>102</v>
      </c>
      <c r="F46" s="30" t="s">
        <v>104</v>
      </c>
      <c r="G46" s="30" t="s">
        <v>104</v>
      </c>
      <c r="H46" s="30" t="s">
        <v>104</v>
      </c>
      <c r="I46" s="30" t="s">
        <v>104</v>
      </c>
      <c r="J46" s="30" t="s">
        <v>104</v>
      </c>
      <c r="K46" s="30" t="s">
        <v>121</v>
      </c>
      <c r="L46" s="30" t="s">
        <v>104</v>
      </c>
      <c r="M46" s="31" t="s">
        <v>102</v>
      </c>
      <c r="N46" s="31" t="s">
        <v>98</v>
      </c>
      <c r="O46" s="30">
        <v>1.3</v>
      </c>
      <c r="P46" s="30" t="s">
        <v>104</v>
      </c>
      <c r="Q46" s="30">
        <v>0.3</v>
      </c>
      <c r="R46" s="30" t="s">
        <v>104</v>
      </c>
      <c r="S46" s="30" t="s">
        <v>104</v>
      </c>
      <c r="T46" s="37">
        <v>1.76</v>
      </c>
      <c r="U46" s="30" t="s">
        <v>119</v>
      </c>
      <c r="V46" s="30">
        <v>200</v>
      </c>
      <c r="W46" s="30" t="s">
        <v>104</v>
      </c>
      <c r="X46" s="30" t="s">
        <v>104</v>
      </c>
      <c r="Y46" s="30" t="s">
        <v>15</v>
      </c>
    </row>
    <row r="47" spans="1:25" x14ac:dyDescent="0.35">
      <c r="A47" s="31" t="s">
        <v>287</v>
      </c>
      <c r="B47" s="30" t="s">
        <v>129</v>
      </c>
      <c r="C47" s="30" t="s">
        <v>120</v>
      </c>
      <c r="D47" s="31">
        <v>2</v>
      </c>
      <c r="E47" s="30" t="s">
        <v>102</v>
      </c>
      <c r="F47" s="30" t="s">
        <v>104</v>
      </c>
      <c r="G47" s="30" t="s">
        <v>104</v>
      </c>
      <c r="H47" s="30" t="s">
        <v>104</v>
      </c>
      <c r="I47" s="30" t="s">
        <v>104</v>
      </c>
      <c r="J47" s="55" t="s">
        <v>104</v>
      </c>
      <c r="K47" s="30" t="s">
        <v>121</v>
      </c>
      <c r="L47" s="30" t="s">
        <v>104</v>
      </c>
      <c r="M47" s="31" t="s">
        <v>102</v>
      </c>
      <c r="N47" s="31" t="s">
        <v>98</v>
      </c>
      <c r="O47" s="30">
        <v>2</v>
      </c>
      <c r="P47" s="30" t="s">
        <v>104</v>
      </c>
      <c r="Q47" s="30">
        <v>0.48</v>
      </c>
      <c r="R47" s="30" t="s">
        <v>104</v>
      </c>
      <c r="S47" s="30" t="s">
        <v>104</v>
      </c>
      <c r="T47" s="37">
        <v>1.79</v>
      </c>
      <c r="U47" s="30" t="s">
        <v>100</v>
      </c>
      <c r="V47" s="30">
        <v>300</v>
      </c>
      <c r="W47" s="30" t="s">
        <v>104</v>
      </c>
      <c r="X47" s="30" t="s">
        <v>104</v>
      </c>
      <c r="Y47" s="30" t="s">
        <v>15</v>
      </c>
    </row>
    <row r="48" spans="1:25" x14ac:dyDescent="0.35">
      <c r="A48" s="31" t="s">
        <v>204</v>
      </c>
      <c r="B48" s="34" t="s">
        <v>12</v>
      </c>
      <c r="C48" s="31" t="s">
        <v>94</v>
      </c>
      <c r="D48" s="31">
        <v>10</v>
      </c>
      <c r="E48" s="31" t="s">
        <v>94</v>
      </c>
      <c r="F48" s="36">
        <v>2E-3</v>
      </c>
      <c r="G48" s="36">
        <v>0.01</v>
      </c>
      <c r="H48" s="36">
        <v>7.0000000000000001E-3</v>
      </c>
      <c r="I48" s="36">
        <v>1.4E-2</v>
      </c>
      <c r="J48" s="31" t="s">
        <v>15</v>
      </c>
      <c r="K48" s="31" t="s">
        <v>95</v>
      </c>
      <c r="L48" s="43">
        <v>1.47</v>
      </c>
      <c r="M48" s="31" t="s">
        <v>96</v>
      </c>
      <c r="N48" s="31" t="s">
        <v>97</v>
      </c>
      <c r="O48" s="31">
        <v>9.66</v>
      </c>
      <c r="P48" s="31">
        <v>4.8099999999999996</v>
      </c>
      <c r="Q48" s="31">
        <v>2.0099999999999998</v>
      </c>
      <c r="R48" s="31">
        <v>0.185</v>
      </c>
      <c r="S48" s="31">
        <v>9</v>
      </c>
      <c r="T48" s="30" t="s">
        <v>104</v>
      </c>
      <c r="U48" s="30" t="s">
        <v>104</v>
      </c>
      <c r="V48" s="30">
        <v>0</v>
      </c>
      <c r="W48" s="30">
        <v>67</v>
      </c>
      <c r="X48" s="30">
        <f>S48</f>
        <v>9</v>
      </c>
      <c r="Y48" s="30" t="s">
        <v>15</v>
      </c>
    </row>
    <row r="49" spans="1:25" x14ac:dyDescent="0.35">
      <c r="A49" s="31" t="s">
        <v>203</v>
      </c>
      <c r="B49" s="34" t="s">
        <v>12</v>
      </c>
      <c r="C49" s="31" t="s">
        <v>94</v>
      </c>
      <c r="D49" s="31">
        <v>10</v>
      </c>
      <c r="E49" s="31" t="s">
        <v>94</v>
      </c>
      <c r="F49" s="56">
        <v>2E-3</v>
      </c>
      <c r="G49" s="56">
        <v>0.01</v>
      </c>
      <c r="H49" s="56">
        <v>7.0000000000000001E-3</v>
      </c>
      <c r="I49" s="56">
        <v>1.4E-2</v>
      </c>
      <c r="J49" s="57" t="s">
        <v>15</v>
      </c>
      <c r="K49" s="31" t="s">
        <v>95</v>
      </c>
      <c r="L49" s="43">
        <v>1.47</v>
      </c>
      <c r="M49" s="31" t="s">
        <v>96</v>
      </c>
      <c r="N49" s="31" t="s">
        <v>98</v>
      </c>
      <c r="O49" s="31">
        <v>9.66</v>
      </c>
      <c r="P49" s="31">
        <v>4.8099999999999996</v>
      </c>
      <c r="Q49" s="31">
        <v>2.0099999999999998</v>
      </c>
      <c r="R49" s="31">
        <v>0.185</v>
      </c>
      <c r="S49" s="31">
        <v>9</v>
      </c>
      <c r="T49" s="44">
        <v>1.1100000000000001</v>
      </c>
      <c r="U49" s="31" t="s">
        <v>99</v>
      </c>
      <c r="V49" s="31">
        <v>300</v>
      </c>
      <c r="W49" s="30">
        <v>67</v>
      </c>
      <c r="X49" s="30">
        <f>S49</f>
        <v>9</v>
      </c>
      <c r="Y49" s="30" t="s">
        <v>15</v>
      </c>
    </row>
    <row r="50" spans="1:25" x14ac:dyDescent="0.35">
      <c r="A50" s="31" t="s">
        <v>202</v>
      </c>
      <c r="B50" s="34" t="s">
        <v>12</v>
      </c>
      <c r="C50" s="31" t="s">
        <v>94</v>
      </c>
      <c r="D50" s="31">
        <v>14</v>
      </c>
      <c r="E50" s="31" t="s">
        <v>94</v>
      </c>
      <c r="F50" s="56">
        <v>2E-3</v>
      </c>
      <c r="G50" s="56">
        <v>1.7999999999999999E-2</v>
      </c>
      <c r="H50" s="56">
        <v>7.0000000000000001E-3</v>
      </c>
      <c r="I50" s="56">
        <v>0.03</v>
      </c>
      <c r="J50" s="57" t="s">
        <v>15</v>
      </c>
      <c r="K50" s="31" t="s">
        <v>95</v>
      </c>
      <c r="L50" s="43">
        <v>1.41</v>
      </c>
      <c r="M50" s="31" t="s">
        <v>96</v>
      </c>
      <c r="N50" s="31" t="s">
        <v>97</v>
      </c>
      <c r="O50" s="31">
        <v>11.48</v>
      </c>
      <c r="P50" s="31">
        <v>4.57</v>
      </c>
      <c r="Q50" s="31">
        <v>2.5099999999999998</v>
      </c>
      <c r="R50" s="31">
        <v>0.185</v>
      </c>
      <c r="S50" s="31">
        <v>9</v>
      </c>
      <c r="T50" s="30" t="s">
        <v>104</v>
      </c>
      <c r="U50" s="30" t="s">
        <v>104</v>
      </c>
      <c r="V50" s="30">
        <v>0</v>
      </c>
      <c r="W50" s="30">
        <v>67</v>
      </c>
      <c r="X50" s="30">
        <f>S50</f>
        <v>9</v>
      </c>
      <c r="Y50" s="30" t="s">
        <v>15</v>
      </c>
    </row>
    <row r="51" spans="1:25" x14ac:dyDescent="0.35">
      <c r="A51" s="31" t="s">
        <v>201</v>
      </c>
      <c r="B51" s="34" t="s">
        <v>12</v>
      </c>
      <c r="C51" s="31" t="s">
        <v>94</v>
      </c>
      <c r="D51" s="31">
        <v>14</v>
      </c>
      <c r="E51" s="31" t="s">
        <v>94</v>
      </c>
      <c r="F51" s="56">
        <v>2E-3</v>
      </c>
      <c r="G51" s="56">
        <v>1.7999999999999999E-2</v>
      </c>
      <c r="H51" s="56">
        <v>7.0000000000000001E-3</v>
      </c>
      <c r="I51" s="56">
        <v>0.03</v>
      </c>
      <c r="J51" s="57" t="s">
        <v>15</v>
      </c>
      <c r="K51" s="31" t="s">
        <v>95</v>
      </c>
      <c r="L51" s="43">
        <v>1.41</v>
      </c>
      <c r="M51" s="31" t="s">
        <v>96</v>
      </c>
      <c r="N51" s="31" t="s">
        <v>98</v>
      </c>
      <c r="O51" s="31">
        <v>11.48</v>
      </c>
      <c r="P51" s="31">
        <v>4.57</v>
      </c>
      <c r="Q51" s="31">
        <v>2.5099999999999998</v>
      </c>
      <c r="R51" s="31">
        <v>0.185</v>
      </c>
      <c r="S51" s="31">
        <v>9</v>
      </c>
      <c r="T51" s="44">
        <v>1.02</v>
      </c>
      <c r="U51" s="31" t="s">
        <v>99</v>
      </c>
      <c r="V51" s="31">
        <v>300</v>
      </c>
      <c r="W51" s="30">
        <v>67</v>
      </c>
      <c r="X51" s="30">
        <f>S51</f>
        <v>9</v>
      </c>
      <c r="Y51" s="30" t="s">
        <v>15</v>
      </c>
    </row>
    <row r="52" spans="1:25" x14ac:dyDescent="0.35">
      <c r="A52" s="31" t="s">
        <v>200</v>
      </c>
      <c r="B52" s="34" t="s">
        <v>12</v>
      </c>
      <c r="C52" s="31" t="s">
        <v>94</v>
      </c>
      <c r="D52" s="31">
        <v>18</v>
      </c>
      <c r="E52" s="31" t="s">
        <v>94</v>
      </c>
      <c r="F52" s="56">
        <v>2E-3</v>
      </c>
      <c r="G52" s="56">
        <v>2.1999999999999999E-2</v>
      </c>
      <c r="H52" s="56">
        <v>7.0000000000000001E-3</v>
      </c>
      <c r="I52" s="56">
        <v>3.5000000000000003E-2</v>
      </c>
      <c r="J52" s="57" t="s">
        <v>15</v>
      </c>
      <c r="K52" s="31" t="s">
        <v>95</v>
      </c>
      <c r="L52" s="43">
        <v>1.38</v>
      </c>
      <c r="M52" s="31" t="s">
        <v>96</v>
      </c>
      <c r="N52" s="31" t="s">
        <v>97</v>
      </c>
      <c r="O52" s="31">
        <v>15.37</v>
      </c>
      <c r="P52" s="31">
        <v>4.42</v>
      </c>
      <c r="Q52" s="31">
        <v>3.48</v>
      </c>
      <c r="R52" s="31">
        <v>0.185</v>
      </c>
      <c r="S52" s="31">
        <v>9</v>
      </c>
      <c r="T52" s="30" t="s">
        <v>104</v>
      </c>
      <c r="U52" s="30" t="s">
        <v>104</v>
      </c>
      <c r="V52" s="30">
        <v>0</v>
      </c>
      <c r="W52" s="30">
        <v>87</v>
      </c>
      <c r="X52" s="30">
        <f>S52</f>
        <v>9</v>
      </c>
      <c r="Y52" s="30" t="s">
        <v>15</v>
      </c>
    </row>
    <row r="53" spans="1:25" x14ac:dyDescent="0.35">
      <c r="A53" s="31" t="s">
        <v>199</v>
      </c>
      <c r="B53" s="34" t="s">
        <v>12</v>
      </c>
      <c r="C53" s="31" t="s">
        <v>94</v>
      </c>
      <c r="D53" s="31">
        <v>18</v>
      </c>
      <c r="E53" s="31" t="s">
        <v>94</v>
      </c>
      <c r="F53" s="56">
        <v>2E-3</v>
      </c>
      <c r="G53" s="56">
        <v>2.1999999999999999E-2</v>
      </c>
      <c r="H53" s="56">
        <v>7.0000000000000001E-3</v>
      </c>
      <c r="I53" s="56">
        <v>3.5000000000000003E-2</v>
      </c>
      <c r="J53" s="57" t="s">
        <v>15</v>
      </c>
      <c r="K53" s="31" t="s">
        <v>95</v>
      </c>
      <c r="L53" s="43">
        <v>1.38</v>
      </c>
      <c r="M53" s="31" t="s">
        <v>96</v>
      </c>
      <c r="N53" s="31" t="s">
        <v>98</v>
      </c>
      <c r="O53" s="31">
        <v>15.37</v>
      </c>
      <c r="P53" s="31">
        <v>4.42</v>
      </c>
      <c r="Q53" s="31">
        <v>3.48</v>
      </c>
      <c r="R53" s="31">
        <v>0.185</v>
      </c>
      <c r="S53" s="31">
        <v>9</v>
      </c>
      <c r="T53" s="45">
        <v>0.94</v>
      </c>
      <c r="U53" s="31" t="s">
        <v>99</v>
      </c>
      <c r="V53" s="31">
        <v>500</v>
      </c>
      <c r="W53" s="30">
        <v>87</v>
      </c>
      <c r="X53" s="30">
        <f>S53</f>
        <v>9</v>
      </c>
      <c r="Y53" s="30" t="s">
        <v>15</v>
      </c>
    </row>
    <row r="54" spans="1:25" x14ac:dyDescent="0.35">
      <c r="A54" s="31" t="s">
        <v>198</v>
      </c>
      <c r="B54" s="34" t="s">
        <v>12</v>
      </c>
      <c r="C54" s="31" t="s">
        <v>94</v>
      </c>
      <c r="D54" s="31">
        <v>20</v>
      </c>
      <c r="E54" s="31" t="s">
        <v>94</v>
      </c>
      <c r="F54" s="56">
        <v>2E-3</v>
      </c>
      <c r="G54" s="56">
        <v>2.5000000000000001E-2</v>
      </c>
      <c r="H54" s="56">
        <v>7.0000000000000001E-3</v>
      </c>
      <c r="I54" s="56">
        <v>3.5000000000000003E-2</v>
      </c>
      <c r="J54" s="57" t="s">
        <v>15</v>
      </c>
      <c r="K54" s="31" t="s">
        <v>95</v>
      </c>
      <c r="L54" s="43">
        <v>1.37</v>
      </c>
      <c r="M54" s="31" t="s">
        <v>96</v>
      </c>
      <c r="N54" s="31" t="s">
        <v>97</v>
      </c>
      <c r="O54" s="31">
        <v>16.89</v>
      </c>
      <c r="P54" s="31">
        <v>4.3</v>
      </c>
      <c r="Q54" s="31">
        <v>3.93</v>
      </c>
      <c r="R54" s="31">
        <v>0.185</v>
      </c>
      <c r="S54" s="31">
        <v>9</v>
      </c>
      <c r="T54" s="30" t="s">
        <v>104</v>
      </c>
      <c r="U54" s="30" t="s">
        <v>104</v>
      </c>
      <c r="V54" s="30">
        <v>0</v>
      </c>
      <c r="W54" s="30">
        <v>87</v>
      </c>
      <c r="X54" s="30">
        <f>S54</f>
        <v>9</v>
      </c>
      <c r="Y54" s="30" t="s">
        <v>15</v>
      </c>
    </row>
    <row r="55" spans="1:25" x14ac:dyDescent="0.35">
      <c r="A55" s="31" t="s">
        <v>197</v>
      </c>
      <c r="B55" s="34" t="s">
        <v>12</v>
      </c>
      <c r="C55" s="31" t="s">
        <v>94</v>
      </c>
      <c r="D55" s="31">
        <v>20</v>
      </c>
      <c r="E55" s="31" t="s">
        <v>94</v>
      </c>
      <c r="F55" s="56">
        <v>2E-3</v>
      </c>
      <c r="G55" s="56">
        <v>2.5000000000000001E-2</v>
      </c>
      <c r="H55" s="56">
        <v>7.0000000000000001E-3</v>
      </c>
      <c r="I55" s="56">
        <v>3.5000000000000003E-2</v>
      </c>
      <c r="J55" s="57" t="s">
        <v>15</v>
      </c>
      <c r="K55" s="31" t="s">
        <v>95</v>
      </c>
      <c r="L55" s="43">
        <v>1.37</v>
      </c>
      <c r="M55" s="31" t="s">
        <v>96</v>
      </c>
      <c r="N55" s="31" t="s">
        <v>98</v>
      </c>
      <c r="O55" s="31">
        <v>16.89</v>
      </c>
      <c r="P55" s="31">
        <v>4.3</v>
      </c>
      <c r="Q55" s="31">
        <v>3.93</v>
      </c>
      <c r="R55" s="31">
        <v>0.185</v>
      </c>
      <c r="S55" s="31">
        <v>9</v>
      </c>
      <c r="T55" s="45">
        <v>0.96</v>
      </c>
      <c r="U55" s="31" t="s">
        <v>99</v>
      </c>
      <c r="V55" s="31">
        <v>500</v>
      </c>
      <c r="W55" s="30">
        <v>87</v>
      </c>
      <c r="X55" s="30">
        <f>S55</f>
        <v>9</v>
      </c>
      <c r="Y55" s="30" t="s">
        <v>15</v>
      </c>
    </row>
    <row r="56" spans="1:25" x14ac:dyDescent="0.35">
      <c r="A56" s="31" t="s">
        <v>196</v>
      </c>
      <c r="B56" s="34" t="s">
        <v>12</v>
      </c>
      <c r="C56" s="31" t="s">
        <v>94</v>
      </c>
      <c r="D56" s="31">
        <v>5</v>
      </c>
      <c r="E56" s="31" t="s">
        <v>94</v>
      </c>
      <c r="F56" s="56">
        <v>2E-3</v>
      </c>
      <c r="G56" s="56">
        <v>8.0000000000000002E-3</v>
      </c>
      <c r="H56" s="56">
        <v>7.0000000000000001E-3</v>
      </c>
      <c r="I56" s="36">
        <v>1.2E-2</v>
      </c>
      <c r="J56" s="57" t="s">
        <v>15</v>
      </c>
      <c r="K56" s="31" t="s">
        <v>95</v>
      </c>
      <c r="L56" s="43">
        <v>1.28</v>
      </c>
      <c r="M56" s="31" t="s">
        <v>96</v>
      </c>
      <c r="N56" s="31" t="s">
        <v>97</v>
      </c>
      <c r="O56" s="31">
        <v>4.6500000000000004</v>
      </c>
      <c r="P56" s="31">
        <v>4.3</v>
      </c>
      <c r="Q56" s="31">
        <v>1.08</v>
      </c>
      <c r="R56" s="31">
        <v>8.6999999999999994E-2</v>
      </c>
      <c r="S56" s="31">
        <v>9</v>
      </c>
      <c r="T56" s="30" t="s">
        <v>104</v>
      </c>
      <c r="U56" s="30" t="s">
        <v>104</v>
      </c>
      <c r="V56" s="30">
        <v>0</v>
      </c>
      <c r="W56" s="30">
        <v>67</v>
      </c>
      <c r="X56" s="30">
        <f>S56</f>
        <v>9</v>
      </c>
      <c r="Y56" s="30" t="s">
        <v>15</v>
      </c>
    </row>
    <row r="57" spans="1:25" x14ac:dyDescent="0.35">
      <c r="A57" s="31" t="s">
        <v>195</v>
      </c>
      <c r="B57" s="34" t="s">
        <v>12</v>
      </c>
      <c r="C57" s="31" t="s">
        <v>94</v>
      </c>
      <c r="D57" s="31">
        <v>5</v>
      </c>
      <c r="E57" s="31" t="s">
        <v>94</v>
      </c>
      <c r="F57" s="36">
        <v>2E-3</v>
      </c>
      <c r="G57" s="36">
        <v>8.0000000000000002E-3</v>
      </c>
      <c r="H57" s="36">
        <v>7.0000000000000001E-3</v>
      </c>
      <c r="I57" s="36">
        <v>1.2E-2</v>
      </c>
      <c r="J57" s="31" t="s">
        <v>15</v>
      </c>
      <c r="K57" s="31" t="s">
        <v>95</v>
      </c>
      <c r="L57" s="43">
        <v>1.28</v>
      </c>
      <c r="M57" s="31" t="s">
        <v>96</v>
      </c>
      <c r="N57" s="31" t="s">
        <v>98</v>
      </c>
      <c r="O57" s="31">
        <v>4.6500000000000004</v>
      </c>
      <c r="P57" s="31">
        <v>4.3</v>
      </c>
      <c r="Q57" s="31">
        <v>1.08</v>
      </c>
      <c r="R57" s="31">
        <v>8.6999999999999994E-2</v>
      </c>
      <c r="S57" s="31">
        <v>9</v>
      </c>
      <c r="T57" s="44">
        <v>1.01</v>
      </c>
      <c r="U57" s="31" t="s">
        <v>99</v>
      </c>
      <c r="V57" s="31">
        <v>300</v>
      </c>
      <c r="W57" s="30">
        <v>67</v>
      </c>
      <c r="X57" s="30">
        <f>S57</f>
        <v>9</v>
      </c>
      <c r="Y57" s="30" t="s">
        <v>15</v>
      </c>
    </row>
    <row r="58" spans="1:25" x14ac:dyDescent="0.35">
      <c r="A58" s="31" t="s">
        <v>194</v>
      </c>
      <c r="B58" s="34" t="s">
        <v>12</v>
      </c>
      <c r="C58" s="31" t="s">
        <v>94</v>
      </c>
      <c r="D58" s="31">
        <v>6</v>
      </c>
      <c r="E58" s="31" t="s">
        <v>94</v>
      </c>
      <c r="F58" s="36">
        <v>2E-3</v>
      </c>
      <c r="G58" s="36">
        <v>0.01</v>
      </c>
      <c r="H58" s="36">
        <v>7.0000000000000001E-3</v>
      </c>
      <c r="I58" s="36">
        <v>1.4E-2</v>
      </c>
      <c r="J58" s="31" t="s">
        <v>15</v>
      </c>
      <c r="K58" s="31" t="s">
        <v>95</v>
      </c>
      <c r="L58" s="43">
        <v>1.37</v>
      </c>
      <c r="M58" s="31" t="s">
        <v>96</v>
      </c>
      <c r="N58" s="31" t="s">
        <v>97</v>
      </c>
      <c r="O58" s="31">
        <v>6.07</v>
      </c>
      <c r="P58" s="31">
        <v>4.59</v>
      </c>
      <c r="Q58" s="31">
        <v>1.32</v>
      </c>
      <c r="R58" s="31">
        <v>8.6999999999999994E-2</v>
      </c>
      <c r="S58" s="31">
        <v>9</v>
      </c>
      <c r="T58" s="30" t="s">
        <v>104</v>
      </c>
      <c r="U58" s="30" t="s">
        <v>104</v>
      </c>
      <c r="V58" s="30">
        <v>0</v>
      </c>
      <c r="W58" s="30">
        <v>67</v>
      </c>
      <c r="X58" s="30">
        <f>S58</f>
        <v>9</v>
      </c>
      <c r="Y58" s="30" t="s">
        <v>15</v>
      </c>
    </row>
    <row r="59" spans="1:25" x14ac:dyDescent="0.35">
      <c r="A59" s="31" t="s">
        <v>193</v>
      </c>
      <c r="B59" s="34" t="s">
        <v>12</v>
      </c>
      <c r="C59" s="31" t="s">
        <v>94</v>
      </c>
      <c r="D59" s="31">
        <v>6</v>
      </c>
      <c r="E59" s="31" t="s">
        <v>94</v>
      </c>
      <c r="F59" s="36">
        <v>2E-3</v>
      </c>
      <c r="G59" s="36">
        <v>0.01</v>
      </c>
      <c r="H59" s="36">
        <v>7.0000000000000001E-3</v>
      </c>
      <c r="I59" s="36">
        <v>1.4E-2</v>
      </c>
      <c r="J59" s="31" t="s">
        <v>15</v>
      </c>
      <c r="K59" s="31" t="s">
        <v>95</v>
      </c>
      <c r="L59" s="43">
        <v>1.37</v>
      </c>
      <c r="M59" s="31" t="s">
        <v>96</v>
      </c>
      <c r="N59" s="31" t="s">
        <v>98</v>
      </c>
      <c r="O59" s="31">
        <v>6.07</v>
      </c>
      <c r="P59" s="31">
        <v>4.59</v>
      </c>
      <c r="Q59" s="31">
        <v>1.32</v>
      </c>
      <c r="R59" s="31">
        <v>8.6999999999999994E-2</v>
      </c>
      <c r="S59" s="31">
        <v>9</v>
      </c>
      <c r="T59" s="44">
        <v>1.06</v>
      </c>
      <c r="U59" s="31" t="s">
        <v>99</v>
      </c>
      <c r="V59" s="31">
        <v>300</v>
      </c>
      <c r="W59" s="30">
        <v>67</v>
      </c>
      <c r="X59" s="30">
        <f>S59</f>
        <v>9</v>
      </c>
      <c r="Y59" s="30" t="s">
        <v>15</v>
      </c>
    </row>
    <row r="60" spans="1:25" x14ac:dyDescent="0.35">
      <c r="A60" s="31" t="s">
        <v>192</v>
      </c>
      <c r="B60" s="34" t="s">
        <v>12</v>
      </c>
      <c r="C60" s="31" t="s">
        <v>94</v>
      </c>
      <c r="D60" s="31">
        <v>8</v>
      </c>
      <c r="E60" s="31" t="s">
        <v>94</v>
      </c>
      <c r="F60" s="36">
        <v>2E-3</v>
      </c>
      <c r="G60" s="36">
        <v>1.2E-2</v>
      </c>
      <c r="H60" s="36">
        <v>7.0000000000000001E-3</v>
      </c>
      <c r="I60" s="36">
        <v>1.4E-2</v>
      </c>
      <c r="J60" s="31" t="s">
        <v>15</v>
      </c>
      <c r="K60" s="31" t="s">
        <v>95</v>
      </c>
      <c r="L60" s="43">
        <v>1.41</v>
      </c>
      <c r="M60" s="31" t="s">
        <v>96</v>
      </c>
      <c r="N60" s="31" t="s">
        <v>97</v>
      </c>
      <c r="O60" s="31">
        <v>7.67</v>
      </c>
      <c r="P60" s="31">
        <v>4.68</v>
      </c>
      <c r="Q60" s="31">
        <v>1.64</v>
      </c>
      <c r="R60" s="31">
        <v>8.6999999999999994E-2</v>
      </c>
      <c r="S60" s="31">
        <v>9</v>
      </c>
      <c r="T60" s="30" t="s">
        <v>104</v>
      </c>
      <c r="U60" s="30" t="s">
        <v>104</v>
      </c>
      <c r="V60" s="30">
        <v>0</v>
      </c>
      <c r="W60" s="30">
        <v>67</v>
      </c>
      <c r="X60" s="30">
        <f>S60</f>
        <v>9</v>
      </c>
      <c r="Y60" s="30" t="s">
        <v>15</v>
      </c>
    </row>
    <row r="61" spans="1:25" x14ac:dyDescent="0.35">
      <c r="A61" s="31" t="s">
        <v>191</v>
      </c>
      <c r="B61" s="34" t="s">
        <v>12</v>
      </c>
      <c r="C61" s="31" t="s">
        <v>94</v>
      </c>
      <c r="D61" s="31">
        <v>8</v>
      </c>
      <c r="E61" s="31" t="s">
        <v>94</v>
      </c>
      <c r="F61" s="36">
        <v>2E-3</v>
      </c>
      <c r="G61" s="36">
        <v>1.2E-2</v>
      </c>
      <c r="H61" s="36">
        <v>7.0000000000000001E-3</v>
      </c>
      <c r="I61" s="36">
        <v>1.4E-2</v>
      </c>
      <c r="J61" s="31" t="s">
        <v>15</v>
      </c>
      <c r="K61" s="31" t="s">
        <v>95</v>
      </c>
      <c r="L61" s="43">
        <v>1.41</v>
      </c>
      <c r="M61" s="31" t="s">
        <v>96</v>
      </c>
      <c r="N61" s="31" t="s">
        <v>98</v>
      </c>
      <c r="O61" s="31">
        <v>7.67</v>
      </c>
      <c r="P61" s="31">
        <v>4.68</v>
      </c>
      <c r="Q61" s="31">
        <v>1.64</v>
      </c>
      <c r="R61" s="31">
        <v>8.6999999999999994E-2</v>
      </c>
      <c r="S61" s="31">
        <v>9</v>
      </c>
      <c r="T61" s="44">
        <v>1.08</v>
      </c>
      <c r="U61" s="31" t="s">
        <v>99</v>
      </c>
      <c r="V61" s="31">
        <v>300</v>
      </c>
      <c r="W61" s="30">
        <v>67</v>
      </c>
      <c r="X61" s="30">
        <f>S61</f>
        <v>9</v>
      </c>
      <c r="Y61" s="30" t="s">
        <v>15</v>
      </c>
    </row>
    <row r="62" spans="1:25" x14ac:dyDescent="0.35">
      <c r="A62" s="30" t="s">
        <v>179</v>
      </c>
      <c r="B62" s="34" t="s">
        <v>12</v>
      </c>
      <c r="C62" s="30" t="s">
        <v>94</v>
      </c>
      <c r="D62" s="31">
        <v>5.2</v>
      </c>
      <c r="E62" s="30" t="s">
        <v>94</v>
      </c>
      <c r="F62" s="30">
        <v>2E-3</v>
      </c>
      <c r="G62" s="30">
        <v>2E-3</v>
      </c>
      <c r="H62" s="30">
        <v>2E-3</v>
      </c>
      <c r="I62" s="30">
        <v>8.9999999999999993E-3</v>
      </c>
      <c r="J62" s="30" t="s">
        <v>15</v>
      </c>
      <c r="K62" s="30" t="s">
        <v>95</v>
      </c>
      <c r="L62" s="37">
        <v>2.1</v>
      </c>
      <c r="M62" s="30" t="s">
        <v>26</v>
      </c>
      <c r="N62" s="31" t="s">
        <v>98</v>
      </c>
      <c r="O62" s="30">
        <v>3.15</v>
      </c>
      <c r="P62" s="30">
        <v>4.72</v>
      </c>
      <c r="Q62" s="30">
        <v>0.67</v>
      </c>
      <c r="R62" s="30">
        <v>8.6999999999999994E-2</v>
      </c>
      <c r="S62" s="30">
        <v>6.5</v>
      </c>
      <c r="T62" s="30" t="s">
        <v>104</v>
      </c>
      <c r="U62" s="30" t="s">
        <v>104</v>
      </c>
      <c r="V62" s="30">
        <v>0</v>
      </c>
      <c r="W62" s="30">
        <v>63</v>
      </c>
      <c r="X62" s="30">
        <v>0</v>
      </c>
      <c r="Y62" s="30" t="s">
        <v>15</v>
      </c>
    </row>
    <row r="63" spans="1:25" x14ac:dyDescent="0.35">
      <c r="A63" s="30" t="s">
        <v>180</v>
      </c>
      <c r="B63" s="34" t="s">
        <v>12</v>
      </c>
      <c r="C63" s="30" t="s">
        <v>94</v>
      </c>
      <c r="D63" s="31">
        <v>5.2</v>
      </c>
      <c r="E63" s="30" t="s">
        <v>94</v>
      </c>
      <c r="F63" s="30">
        <v>2E-3</v>
      </c>
      <c r="G63" s="30">
        <v>2E-3</v>
      </c>
      <c r="H63" s="30">
        <v>2E-3</v>
      </c>
      <c r="I63" s="30">
        <v>8.9999999999999993E-3</v>
      </c>
      <c r="J63" s="30" t="s">
        <v>15</v>
      </c>
      <c r="K63" s="30" t="s">
        <v>95</v>
      </c>
      <c r="L63" s="37">
        <v>2.1</v>
      </c>
      <c r="M63" s="30" t="s">
        <v>26</v>
      </c>
      <c r="N63" s="31" t="s">
        <v>98</v>
      </c>
      <c r="O63" s="30">
        <v>3.15</v>
      </c>
      <c r="P63" s="30">
        <v>4.72</v>
      </c>
      <c r="Q63" s="30">
        <v>0.67</v>
      </c>
      <c r="R63" s="30">
        <v>8.6999999999999994E-2</v>
      </c>
      <c r="S63" s="30">
        <v>6.5</v>
      </c>
      <c r="T63" s="37">
        <v>1.1399999999999999</v>
      </c>
      <c r="U63" s="30" t="s">
        <v>100</v>
      </c>
      <c r="V63" s="30">
        <v>300</v>
      </c>
      <c r="W63" s="30">
        <v>63</v>
      </c>
      <c r="X63" s="30">
        <f>S63</f>
        <v>6.5</v>
      </c>
      <c r="Y63" s="30" t="s">
        <v>15</v>
      </c>
    </row>
    <row r="64" spans="1:25" x14ac:dyDescent="0.35">
      <c r="A64" s="30" t="s">
        <v>181</v>
      </c>
      <c r="B64" s="34" t="s">
        <v>12</v>
      </c>
      <c r="C64" s="30" t="s">
        <v>94</v>
      </c>
      <c r="D64" s="31">
        <v>7</v>
      </c>
      <c r="E64" s="30" t="s">
        <v>94</v>
      </c>
      <c r="F64" s="36">
        <v>2E-3</v>
      </c>
      <c r="G64" s="36">
        <v>1.4999999999999999E-2</v>
      </c>
      <c r="H64" s="36">
        <v>7.0000000000000001E-3</v>
      </c>
      <c r="I64" s="36">
        <v>8.9999999999999993E-3</v>
      </c>
      <c r="J64" s="31" t="s">
        <v>15</v>
      </c>
      <c r="K64" s="30" t="s">
        <v>95</v>
      </c>
      <c r="L64" s="43">
        <v>2.14</v>
      </c>
      <c r="M64" s="30" t="s">
        <v>26</v>
      </c>
      <c r="N64" s="31" t="s">
        <v>98</v>
      </c>
      <c r="O64" s="31">
        <v>3.15</v>
      </c>
      <c r="P64" s="31">
        <v>4.72</v>
      </c>
      <c r="Q64" s="31">
        <v>0.67</v>
      </c>
      <c r="R64" s="31">
        <v>8.6999999999999994E-2</v>
      </c>
      <c r="S64" s="31">
        <v>6.5</v>
      </c>
      <c r="T64" s="30" t="s">
        <v>104</v>
      </c>
      <c r="U64" s="30" t="s">
        <v>104</v>
      </c>
      <c r="V64" s="30">
        <v>0</v>
      </c>
      <c r="W64" s="30">
        <v>63</v>
      </c>
      <c r="X64" s="30">
        <v>0</v>
      </c>
      <c r="Y64" s="30" t="s">
        <v>15</v>
      </c>
    </row>
    <row r="65" spans="1:25" x14ac:dyDescent="0.35">
      <c r="A65" s="30" t="s">
        <v>183</v>
      </c>
      <c r="B65" s="34" t="s">
        <v>12</v>
      </c>
      <c r="C65" s="30" t="s">
        <v>94</v>
      </c>
      <c r="D65" s="31">
        <v>7</v>
      </c>
      <c r="E65" s="30" t="s">
        <v>94</v>
      </c>
      <c r="F65" s="36">
        <v>2E-3</v>
      </c>
      <c r="G65" s="36">
        <v>1.4999999999999999E-2</v>
      </c>
      <c r="H65" s="36">
        <v>7.0000000000000001E-3</v>
      </c>
      <c r="I65" s="36">
        <v>8.9999999999999993E-3</v>
      </c>
      <c r="J65" s="31" t="s">
        <v>15</v>
      </c>
      <c r="K65" s="30" t="s">
        <v>95</v>
      </c>
      <c r="L65" s="43">
        <v>2.14</v>
      </c>
      <c r="M65" s="30" t="s">
        <v>26</v>
      </c>
      <c r="N65" s="31" t="s">
        <v>98</v>
      </c>
      <c r="O65" s="31">
        <v>3.15</v>
      </c>
      <c r="P65" s="31">
        <v>4.72</v>
      </c>
      <c r="Q65" s="31">
        <v>0.67</v>
      </c>
      <c r="R65" s="31">
        <v>8.6999999999999994E-2</v>
      </c>
      <c r="S65" s="31">
        <v>6.5</v>
      </c>
      <c r="T65" s="46">
        <v>1.4710000000000001</v>
      </c>
      <c r="U65" s="31" t="s">
        <v>100</v>
      </c>
      <c r="V65" s="31">
        <v>280</v>
      </c>
      <c r="W65" s="30">
        <v>63</v>
      </c>
      <c r="X65" s="30">
        <f>S65</f>
        <v>6.5</v>
      </c>
      <c r="Y65" s="30" t="s">
        <v>15</v>
      </c>
    </row>
    <row r="66" spans="1:25" x14ac:dyDescent="0.35">
      <c r="A66" s="30" t="s">
        <v>182</v>
      </c>
      <c r="B66" s="34" t="s">
        <v>12</v>
      </c>
      <c r="C66" s="30" t="s">
        <v>94</v>
      </c>
      <c r="D66" s="31">
        <v>7</v>
      </c>
      <c r="E66" s="30" t="s">
        <v>94</v>
      </c>
      <c r="F66" s="36">
        <v>2E-3</v>
      </c>
      <c r="G66" s="36">
        <v>1.4999999999999999E-2</v>
      </c>
      <c r="H66" s="36">
        <v>7.0000000000000001E-3</v>
      </c>
      <c r="I66" s="36">
        <v>8.9999999999999993E-3</v>
      </c>
      <c r="J66" s="31" t="s">
        <v>15</v>
      </c>
      <c r="K66" s="30" t="s">
        <v>95</v>
      </c>
      <c r="L66" s="43">
        <v>2.14</v>
      </c>
      <c r="M66" s="30" t="s">
        <v>26</v>
      </c>
      <c r="N66" s="31" t="s">
        <v>98</v>
      </c>
      <c r="O66" s="31">
        <v>3.15</v>
      </c>
      <c r="P66" s="31">
        <v>4.72</v>
      </c>
      <c r="Q66" s="31">
        <v>0.67</v>
      </c>
      <c r="R66" s="31">
        <v>8.6999999999999994E-2</v>
      </c>
      <c r="S66" s="31">
        <v>6.5</v>
      </c>
      <c r="T66" s="37">
        <v>1.1399999999999999</v>
      </c>
      <c r="U66" s="30" t="s">
        <v>100</v>
      </c>
      <c r="V66" s="30">
        <v>300</v>
      </c>
      <c r="W66" s="30">
        <v>63</v>
      </c>
      <c r="X66" s="30">
        <f>S66</f>
        <v>6.5</v>
      </c>
      <c r="Y66" s="30" t="s">
        <v>15</v>
      </c>
    </row>
    <row r="67" spans="1:25" x14ac:dyDescent="0.35">
      <c r="A67" s="31" t="s">
        <v>190</v>
      </c>
      <c r="B67" s="34" t="s">
        <v>12</v>
      </c>
      <c r="C67" s="31" t="s">
        <v>94</v>
      </c>
      <c r="D67" s="31">
        <v>14</v>
      </c>
      <c r="E67" s="31" t="s">
        <v>94</v>
      </c>
      <c r="F67" s="36">
        <v>5.0000000000000001E-3</v>
      </c>
      <c r="G67" s="36">
        <v>2.5000000000000001E-2</v>
      </c>
      <c r="H67" s="36">
        <v>7.0000000000000001E-3</v>
      </c>
      <c r="I67" s="36">
        <v>0</v>
      </c>
      <c r="J67" s="31" t="s">
        <v>15</v>
      </c>
      <c r="K67" s="31" t="s">
        <v>95</v>
      </c>
      <c r="L67" s="43">
        <v>1.97</v>
      </c>
      <c r="M67" s="31" t="s">
        <v>26</v>
      </c>
      <c r="N67" s="31" t="s">
        <v>97</v>
      </c>
      <c r="O67" s="31">
        <v>5.0599999999999996</v>
      </c>
      <c r="P67" s="31">
        <v>4.87</v>
      </c>
      <c r="Q67" s="31">
        <v>1.04</v>
      </c>
      <c r="R67" s="31">
        <v>0.18</v>
      </c>
      <c r="S67" s="31">
        <v>9</v>
      </c>
      <c r="T67" s="30" t="s">
        <v>104</v>
      </c>
      <c r="U67" s="30" t="s">
        <v>104</v>
      </c>
      <c r="V67" s="30">
        <v>0</v>
      </c>
      <c r="W67" s="30">
        <v>60</v>
      </c>
      <c r="X67" s="30">
        <f>S67</f>
        <v>9</v>
      </c>
      <c r="Y67" s="30" t="s">
        <v>15</v>
      </c>
    </row>
    <row r="68" spans="1:25" x14ac:dyDescent="0.35">
      <c r="A68" s="31" t="s">
        <v>189</v>
      </c>
      <c r="B68" s="34" t="s">
        <v>12</v>
      </c>
      <c r="C68" s="31" t="s">
        <v>94</v>
      </c>
      <c r="D68" s="31">
        <v>14</v>
      </c>
      <c r="E68" s="31" t="s">
        <v>94</v>
      </c>
      <c r="F68" s="36">
        <v>5.0000000000000001E-3</v>
      </c>
      <c r="G68" s="36">
        <v>2.5000000000000001E-2</v>
      </c>
      <c r="H68" s="36">
        <v>7.0000000000000001E-3</v>
      </c>
      <c r="I68" s="36">
        <v>0</v>
      </c>
      <c r="J68" s="31" t="s">
        <v>15</v>
      </c>
      <c r="K68" s="31" t="s">
        <v>95</v>
      </c>
      <c r="L68" s="43">
        <v>1.97</v>
      </c>
      <c r="M68" s="31" t="s">
        <v>26</v>
      </c>
      <c r="N68" s="31" t="s">
        <v>98</v>
      </c>
      <c r="O68" s="31">
        <v>5.0599999999999996</v>
      </c>
      <c r="P68" s="31">
        <v>4.87</v>
      </c>
      <c r="Q68" s="31">
        <v>1.04</v>
      </c>
      <c r="R68" s="31">
        <v>0.18</v>
      </c>
      <c r="S68" s="31">
        <v>9</v>
      </c>
      <c r="T68" s="44">
        <v>1.17</v>
      </c>
      <c r="U68" s="31" t="s">
        <v>99</v>
      </c>
      <c r="V68" s="31">
        <v>300</v>
      </c>
      <c r="W68" s="30">
        <v>60</v>
      </c>
      <c r="X68" s="30">
        <v>9</v>
      </c>
      <c r="Y68" s="30" t="s">
        <v>15</v>
      </c>
    </row>
    <row r="69" spans="1:25" x14ac:dyDescent="0.35">
      <c r="A69" s="31" t="s">
        <v>188</v>
      </c>
      <c r="B69" s="34" t="s">
        <v>12</v>
      </c>
      <c r="C69" s="31" t="s">
        <v>94</v>
      </c>
      <c r="D69" s="31">
        <v>19</v>
      </c>
      <c r="E69" s="31" t="s">
        <v>94</v>
      </c>
      <c r="F69" s="36">
        <v>2E-3</v>
      </c>
      <c r="G69" s="36">
        <v>3.5000000000000003E-2</v>
      </c>
      <c r="H69" s="36">
        <v>7.0000000000000001E-3</v>
      </c>
      <c r="I69" s="36">
        <v>0.03</v>
      </c>
      <c r="J69" s="31" t="s">
        <v>15</v>
      </c>
      <c r="K69" s="31" t="s">
        <v>95</v>
      </c>
      <c r="L69" s="43">
        <v>1.92</v>
      </c>
      <c r="M69" s="31" t="s">
        <v>26</v>
      </c>
      <c r="N69" s="31" t="s">
        <v>97</v>
      </c>
      <c r="O69" s="31">
        <v>8.89</v>
      </c>
      <c r="P69" s="31">
        <v>4.8499999999999996</v>
      </c>
      <c r="Q69" s="31">
        <v>1.83</v>
      </c>
      <c r="R69" s="31">
        <v>0.185</v>
      </c>
      <c r="S69" s="31">
        <v>9</v>
      </c>
      <c r="T69" s="30" t="s">
        <v>104</v>
      </c>
      <c r="U69" s="30" t="s">
        <v>104</v>
      </c>
      <c r="V69" s="30">
        <v>0</v>
      </c>
      <c r="W69" s="30">
        <v>87</v>
      </c>
      <c r="X69" s="30">
        <f>S69</f>
        <v>9</v>
      </c>
      <c r="Y69" s="30" t="s">
        <v>15</v>
      </c>
    </row>
    <row r="70" spans="1:25" x14ac:dyDescent="0.35">
      <c r="A70" s="31" t="s">
        <v>187</v>
      </c>
      <c r="B70" s="34" t="s">
        <v>12</v>
      </c>
      <c r="C70" s="31" t="s">
        <v>94</v>
      </c>
      <c r="D70" s="31">
        <v>19</v>
      </c>
      <c r="E70" s="31" t="s">
        <v>94</v>
      </c>
      <c r="F70" s="36">
        <v>2E-3</v>
      </c>
      <c r="G70" s="36">
        <v>3.5000000000000003E-2</v>
      </c>
      <c r="H70" s="36">
        <v>7.0000000000000001E-3</v>
      </c>
      <c r="I70" s="36">
        <v>0.03</v>
      </c>
      <c r="J70" s="31" t="s">
        <v>15</v>
      </c>
      <c r="K70" s="31" t="s">
        <v>95</v>
      </c>
      <c r="L70" s="43">
        <v>1.92</v>
      </c>
      <c r="M70" s="31" t="s">
        <v>26</v>
      </c>
      <c r="N70" s="31" t="s">
        <v>98</v>
      </c>
      <c r="O70" s="31">
        <v>8.89</v>
      </c>
      <c r="P70" s="31">
        <v>4.8499999999999996</v>
      </c>
      <c r="Q70" s="31">
        <v>1.83</v>
      </c>
      <c r="R70" s="31">
        <v>0.185</v>
      </c>
      <c r="S70" s="31">
        <v>9</v>
      </c>
      <c r="T70" s="44">
        <v>1.21</v>
      </c>
      <c r="U70" s="31" t="s">
        <v>99</v>
      </c>
      <c r="V70" s="31">
        <v>300</v>
      </c>
      <c r="W70" s="30">
        <v>87</v>
      </c>
      <c r="X70" s="30">
        <f>S70</f>
        <v>9</v>
      </c>
      <c r="Y70" s="30" t="s">
        <v>15</v>
      </c>
    </row>
    <row r="71" spans="1:25" x14ac:dyDescent="0.35">
      <c r="A71" s="31" t="s">
        <v>186</v>
      </c>
      <c r="B71" s="34" t="s">
        <v>12</v>
      </c>
      <c r="C71" s="31" t="s">
        <v>94</v>
      </c>
      <c r="D71" s="31">
        <v>7</v>
      </c>
      <c r="E71" s="31" t="s">
        <v>94</v>
      </c>
      <c r="F71" s="36">
        <v>2E-3</v>
      </c>
      <c r="G71" s="36">
        <v>1.4999999999999999E-2</v>
      </c>
      <c r="H71" s="36">
        <v>7.0000000000000001E-3</v>
      </c>
      <c r="I71" s="36">
        <v>8.9999999999999993E-3</v>
      </c>
      <c r="J71" s="31" t="s">
        <v>15</v>
      </c>
      <c r="K71" s="31" t="s">
        <v>95</v>
      </c>
      <c r="L71" s="43">
        <v>2.14</v>
      </c>
      <c r="M71" s="31" t="s">
        <v>26</v>
      </c>
      <c r="N71" s="31" t="s">
        <v>97</v>
      </c>
      <c r="O71" s="31">
        <v>3.15</v>
      </c>
      <c r="P71" s="31">
        <v>4.72</v>
      </c>
      <c r="Q71" s="31">
        <v>0.67</v>
      </c>
      <c r="R71" s="31">
        <v>8.6999999999999994E-2</v>
      </c>
      <c r="S71" s="31">
        <v>6.5</v>
      </c>
      <c r="T71" s="30" t="s">
        <v>104</v>
      </c>
      <c r="U71" s="30" t="s">
        <v>104</v>
      </c>
      <c r="V71" s="30">
        <v>0</v>
      </c>
      <c r="W71" s="30">
        <v>67</v>
      </c>
      <c r="X71" s="30">
        <f>S71</f>
        <v>6.5</v>
      </c>
      <c r="Y71" s="30" t="s">
        <v>15</v>
      </c>
    </row>
    <row r="72" spans="1:25" x14ac:dyDescent="0.35">
      <c r="A72" s="31" t="s">
        <v>185</v>
      </c>
      <c r="B72" s="34" t="s">
        <v>12</v>
      </c>
      <c r="C72" s="31" t="s">
        <v>94</v>
      </c>
      <c r="D72" s="31">
        <v>7</v>
      </c>
      <c r="E72" s="31" t="s">
        <v>94</v>
      </c>
      <c r="F72" s="36">
        <v>2E-3</v>
      </c>
      <c r="G72" s="36">
        <v>1.4999999999999999E-2</v>
      </c>
      <c r="H72" s="36">
        <v>7.0000000000000001E-3</v>
      </c>
      <c r="I72" s="36">
        <v>8.9999999999999993E-3</v>
      </c>
      <c r="J72" s="31" t="s">
        <v>15</v>
      </c>
      <c r="K72" s="31" t="s">
        <v>95</v>
      </c>
      <c r="L72" s="43">
        <v>2.14</v>
      </c>
      <c r="M72" s="31" t="s">
        <v>26</v>
      </c>
      <c r="N72" s="31" t="s">
        <v>98</v>
      </c>
      <c r="O72" s="31">
        <v>3.15</v>
      </c>
      <c r="P72" s="31">
        <v>4.72</v>
      </c>
      <c r="Q72" s="31">
        <v>0.67</v>
      </c>
      <c r="R72" s="31">
        <v>8.6999999999999994E-2</v>
      </c>
      <c r="S72" s="31">
        <v>6.5</v>
      </c>
      <c r="T72" s="46">
        <v>1.4710000000000001</v>
      </c>
      <c r="U72" s="31" t="s">
        <v>100</v>
      </c>
      <c r="V72" s="31">
        <v>280</v>
      </c>
      <c r="W72" s="30">
        <v>63</v>
      </c>
      <c r="X72" s="30">
        <f>S72</f>
        <v>6.5</v>
      </c>
      <c r="Y72" s="30" t="s">
        <v>15</v>
      </c>
    </row>
    <row r="73" spans="1:25" x14ac:dyDescent="0.35">
      <c r="A73" s="31" t="s">
        <v>184</v>
      </c>
      <c r="B73" s="34" t="s">
        <v>12</v>
      </c>
      <c r="C73" s="31" t="s">
        <v>94</v>
      </c>
      <c r="D73" s="31">
        <v>7</v>
      </c>
      <c r="E73" s="31" t="s">
        <v>94</v>
      </c>
      <c r="F73" s="36">
        <v>2E-3</v>
      </c>
      <c r="G73" s="36">
        <v>1.4999999999999999E-2</v>
      </c>
      <c r="H73" s="36">
        <v>7.0000000000000001E-3</v>
      </c>
      <c r="I73" s="36">
        <v>8.9999999999999993E-3</v>
      </c>
      <c r="J73" s="31" t="s">
        <v>15</v>
      </c>
      <c r="K73" s="31" t="s">
        <v>95</v>
      </c>
      <c r="L73" s="43">
        <v>2.14</v>
      </c>
      <c r="M73" s="31" t="s">
        <v>26</v>
      </c>
      <c r="N73" s="31" t="s">
        <v>98</v>
      </c>
      <c r="O73" s="31">
        <v>3.15</v>
      </c>
      <c r="P73" s="31">
        <v>4.72</v>
      </c>
      <c r="Q73" s="31">
        <v>0.67</v>
      </c>
      <c r="R73" s="31">
        <v>8.6999999999999994E-2</v>
      </c>
      <c r="S73" s="31">
        <v>6.5</v>
      </c>
      <c r="T73" s="45">
        <v>1.1399999999999999</v>
      </c>
      <c r="U73" s="31" t="s">
        <v>100</v>
      </c>
      <c r="V73" s="31">
        <v>300</v>
      </c>
      <c r="W73" s="30">
        <v>63</v>
      </c>
      <c r="X73" s="30">
        <f>S73</f>
        <v>6.5</v>
      </c>
      <c r="Y73" s="30" t="s">
        <v>15</v>
      </c>
    </row>
    <row r="74" spans="1:25" x14ac:dyDescent="0.35">
      <c r="A74" s="31" t="s">
        <v>178</v>
      </c>
      <c r="B74" s="34" t="s">
        <v>12</v>
      </c>
      <c r="C74" s="31" t="s">
        <v>94</v>
      </c>
      <c r="D74" s="31">
        <v>10</v>
      </c>
      <c r="E74" s="31" t="s">
        <v>94</v>
      </c>
      <c r="F74" s="36">
        <v>2E-3</v>
      </c>
      <c r="G74" s="36">
        <v>0.01</v>
      </c>
      <c r="H74" s="36">
        <v>7.0000000000000001E-3</v>
      </c>
      <c r="I74" s="36">
        <v>1.4E-2</v>
      </c>
      <c r="J74" s="31" t="s">
        <v>15</v>
      </c>
      <c r="K74" s="31" t="s">
        <v>95</v>
      </c>
      <c r="L74" s="43">
        <v>1.47</v>
      </c>
      <c r="M74" s="31" t="s">
        <v>96</v>
      </c>
      <c r="N74" s="31" t="s">
        <v>98</v>
      </c>
      <c r="O74" s="31">
        <v>9.66</v>
      </c>
      <c r="P74" s="31">
        <v>4.8099999999999996</v>
      </c>
      <c r="Q74" s="31">
        <v>2.0099999999999998</v>
      </c>
      <c r="R74" s="31">
        <v>0.185</v>
      </c>
      <c r="S74" s="31">
        <v>9</v>
      </c>
      <c r="T74" s="45">
        <v>0.96</v>
      </c>
      <c r="U74" s="31" t="s">
        <v>100</v>
      </c>
      <c r="V74" s="31">
        <v>180</v>
      </c>
      <c r="W74" s="30">
        <v>67</v>
      </c>
      <c r="X74" s="30">
        <f>S74</f>
        <v>9</v>
      </c>
      <c r="Y74" s="30" t="s">
        <v>15</v>
      </c>
    </row>
    <row r="75" spans="1:25" x14ac:dyDescent="0.35">
      <c r="A75" s="31" t="s">
        <v>177</v>
      </c>
      <c r="B75" s="34" t="s">
        <v>12</v>
      </c>
      <c r="C75" s="31" t="s">
        <v>94</v>
      </c>
      <c r="D75" s="31">
        <v>14</v>
      </c>
      <c r="E75" s="31" t="s">
        <v>94</v>
      </c>
      <c r="F75" s="36">
        <v>2E-3</v>
      </c>
      <c r="G75" s="36">
        <v>1.7999999999999999E-2</v>
      </c>
      <c r="H75" s="36">
        <v>7.0000000000000001E-3</v>
      </c>
      <c r="I75" s="36">
        <v>0.03</v>
      </c>
      <c r="J75" s="31" t="s">
        <v>15</v>
      </c>
      <c r="K75" s="31" t="s">
        <v>95</v>
      </c>
      <c r="L75" s="43">
        <v>1.41</v>
      </c>
      <c r="M75" s="31" t="s">
        <v>96</v>
      </c>
      <c r="N75" s="31" t="s">
        <v>98</v>
      </c>
      <c r="O75" s="31">
        <v>11.48</v>
      </c>
      <c r="P75" s="31">
        <v>4.57</v>
      </c>
      <c r="Q75" s="31">
        <v>2.5099999999999998</v>
      </c>
      <c r="R75" s="31">
        <v>0.185</v>
      </c>
      <c r="S75" s="31">
        <v>9</v>
      </c>
      <c r="T75" s="45">
        <v>0.96</v>
      </c>
      <c r="U75" s="31" t="s">
        <v>100</v>
      </c>
      <c r="V75" s="31">
        <v>180</v>
      </c>
      <c r="W75" s="30">
        <v>67</v>
      </c>
      <c r="X75" s="30">
        <f>S75</f>
        <v>9</v>
      </c>
      <c r="Y75" s="30" t="s">
        <v>15</v>
      </c>
    </row>
    <row r="76" spans="1:25" x14ac:dyDescent="0.35">
      <c r="A76" s="31" t="s">
        <v>176</v>
      </c>
      <c r="B76" s="34" t="s">
        <v>12</v>
      </c>
      <c r="C76" s="31" t="s">
        <v>94</v>
      </c>
      <c r="D76" s="31">
        <v>5</v>
      </c>
      <c r="E76" s="31" t="s">
        <v>94</v>
      </c>
      <c r="F76" s="36">
        <v>2E-3</v>
      </c>
      <c r="G76" s="36">
        <v>8.0000000000000002E-3</v>
      </c>
      <c r="H76" s="36">
        <v>7.0000000000000001E-3</v>
      </c>
      <c r="I76" s="36">
        <v>1.2E-2</v>
      </c>
      <c r="J76" s="31" t="s">
        <v>15</v>
      </c>
      <c r="K76" s="31" t="s">
        <v>95</v>
      </c>
      <c r="L76" s="43">
        <v>1.28</v>
      </c>
      <c r="M76" s="31" t="s">
        <v>96</v>
      </c>
      <c r="N76" s="31" t="s">
        <v>98</v>
      </c>
      <c r="O76" s="31">
        <v>4.6500000000000004</v>
      </c>
      <c r="P76" s="31">
        <v>4.3</v>
      </c>
      <c r="Q76" s="31">
        <v>1.08</v>
      </c>
      <c r="R76" s="31">
        <v>8.6999999999999994E-2</v>
      </c>
      <c r="S76" s="31">
        <v>9</v>
      </c>
      <c r="T76" s="45">
        <v>1</v>
      </c>
      <c r="U76" s="31" t="s">
        <v>100</v>
      </c>
      <c r="V76" s="31">
        <v>180</v>
      </c>
      <c r="W76" s="30">
        <v>67</v>
      </c>
      <c r="X76" s="30">
        <f>S76</f>
        <v>9</v>
      </c>
      <c r="Y76" s="30" t="s">
        <v>15</v>
      </c>
    </row>
    <row r="77" spans="1:25" x14ac:dyDescent="0.35">
      <c r="A77" s="31" t="s">
        <v>175</v>
      </c>
      <c r="B77" s="34" t="s">
        <v>12</v>
      </c>
      <c r="C77" s="31" t="s">
        <v>94</v>
      </c>
      <c r="D77" s="31">
        <v>6</v>
      </c>
      <c r="E77" s="31" t="s">
        <v>94</v>
      </c>
      <c r="F77" s="36">
        <v>2E-3</v>
      </c>
      <c r="G77" s="36">
        <v>0.01</v>
      </c>
      <c r="H77" s="36">
        <v>7.0000000000000001E-3</v>
      </c>
      <c r="I77" s="36">
        <v>1.4E-2</v>
      </c>
      <c r="J77" s="31" t="s">
        <v>15</v>
      </c>
      <c r="K77" s="31" t="s">
        <v>95</v>
      </c>
      <c r="L77" s="43">
        <v>1.37</v>
      </c>
      <c r="M77" s="31" t="s">
        <v>96</v>
      </c>
      <c r="N77" s="31" t="s">
        <v>98</v>
      </c>
      <c r="O77" s="31">
        <v>6.07</v>
      </c>
      <c r="P77" s="31">
        <v>4.59</v>
      </c>
      <c r="Q77" s="31">
        <v>1.32</v>
      </c>
      <c r="R77" s="31">
        <v>8.6999999999999994E-2</v>
      </c>
      <c r="S77" s="31">
        <v>9</v>
      </c>
      <c r="T77" s="45">
        <v>0.98</v>
      </c>
      <c r="U77" s="31" t="s">
        <v>100</v>
      </c>
      <c r="V77" s="31">
        <v>180</v>
      </c>
      <c r="W77" s="30">
        <v>67</v>
      </c>
      <c r="X77" s="31">
        <v>6.5</v>
      </c>
      <c r="Y77" s="30" t="s">
        <v>15</v>
      </c>
    </row>
    <row r="78" spans="1:25" x14ac:dyDescent="0.35">
      <c r="A78" s="31" t="s">
        <v>174</v>
      </c>
      <c r="B78" s="34" t="s">
        <v>12</v>
      </c>
      <c r="C78" s="31" t="s">
        <v>94</v>
      </c>
      <c r="D78" s="31">
        <v>8</v>
      </c>
      <c r="E78" s="31" t="s">
        <v>94</v>
      </c>
      <c r="F78" s="36">
        <v>2E-3</v>
      </c>
      <c r="G78" s="36">
        <v>1.2E-2</v>
      </c>
      <c r="H78" s="36">
        <v>7.0000000000000001E-3</v>
      </c>
      <c r="I78" s="36">
        <v>1.4E-2</v>
      </c>
      <c r="J78" s="31" t="s">
        <v>15</v>
      </c>
      <c r="K78" s="31" t="s">
        <v>95</v>
      </c>
      <c r="L78" s="43">
        <v>1.41</v>
      </c>
      <c r="M78" s="31" t="s">
        <v>96</v>
      </c>
      <c r="N78" s="31" t="s">
        <v>98</v>
      </c>
      <c r="O78" s="31">
        <v>7.67</v>
      </c>
      <c r="P78" s="31">
        <v>4.68</v>
      </c>
      <c r="Q78" s="31">
        <v>1.64</v>
      </c>
      <c r="R78" s="31">
        <v>8.6999999999999994E-2</v>
      </c>
      <c r="S78" s="31">
        <v>9</v>
      </c>
      <c r="T78" s="45">
        <v>1</v>
      </c>
      <c r="U78" s="31" t="s">
        <v>100</v>
      </c>
      <c r="V78" s="31">
        <v>180</v>
      </c>
      <c r="W78" s="30">
        <v>67</v>
      </c>
      <c r="X78" s="30">
        <f>S78</f>
        <v>9</v>
      </c>
      <c r="Y78" s="30" t="s">
        <v>15</v>
      </c>
    </row>
    <row r="79" spans="1:25" x14ac:dyDescent="0.35">
      <c r="A79" s="30" t="s">
        <v>172</v>
      </c>
      <c r="B79" s="34" t="s">
        <v>12</v>
      </c>
      <c r="C79" s="30" t="s">
        <v>94</v>
      </c>
      <c r="D79" s="31">
        <v>5.2</v>
      </c>
      <c r="E79" s="30" t="s">
        <v>94</v>
      </c>
      <c r="F79" s="30">
        <v>2E-3</v>
      </c>
      <c r="G79" s="30">
        <v>2E-3</v>
      </c>
      <c r="H79" s="30">
        <v>2E-3</v>
      </c>
      <c r="I79" s="30">
        <v>8.9999999999999993E-3</v>
      </c>
      <c r="J79" s="30" t="s">
        <v>15</v>
      </c>
      <c r="K79" s="30" t="s">
        <v>95</v>
      </c>
      <c r="L79" s="37">
        <v>2.1</v>
      </c>
      <c r="M79" s="30" t="s">
        <v>26</v>
      </c>
      <c r="N79" s="31" t="s">
        <v>98</v>
      </c>
      <c r="O79" s="30">
        <v>3.15</v>
      </c>
      <c r="P79" s="30">
        <v>4.72</v>
      </c>
      <c r="Q79" s="30">
        <v>0.67</v>
      </c>
      <c r="R79" s="30">
        <v>8.6999999999999994E-2</v>
      </c>
      <c r="S79" s="30">
        <v>6.5</v>
      </c>
      <c r="T79" s="37">
        <v>1.17</v>
      </c>
      <c r="U79" s="30" t="s">
        <v>100</v>
      </c>
      <c r="V79" s="30">
        <v>180</v>
      </c>
      <c r="W79" s="30">
        <v>63</v>
      </c>
      <c r="X79" s="30">
        <v>6.5</v>
      </c>
      <c r="Y79" s="30" t="s">
        <v>15</v>
      </c>
    </row>
    <row r="80" spans="1:25" x14ac:dyDescent="0.35">
      <c r="A80" s="30" t="s">
        <v>173</v>
      </c>
      <c r="B80" s="34" t="s">
        <v>12</v>
      </c>
      <c r="C80" s="30" t="s">
        <v>94</v>
      </c>
      <c r="D80" s="31">
        <v>7</v>
      </c>
      <c r="E80" s="30" t="s">
        <v>94</v>
      </c>
      <c r="F80" s="36">
        <v>2E-3</v>
      </c>
      <c r="G80" s="36">
        <v>1.4999999999999999E-2</v>
      </c>
      <c r="H80" s="36">
        <v>7.0000000000000001E-3</v>
      </c>
      <c r="I80" s="36">
        <v>8.9999999999999993E-3</v>
      </c>
      <c r="J80" s="31" t="s">
        <v>15</v>
      </c>
      <c r="K80" s="30" t="s">
        <v>95</v>
      </c>
      <c r="L80" s="43">
        <v>2.14</v>
      </c>
      <c r="M80" s="30" t="s">
        <v>26</v>
      </c>
      <c r="N80" s="31" t="s">
        <v>98</v>
      </c>
      <c r="O80" s="31">
        <v>3.15</v>
      </c>
      <c r="P80" s="31">
        <v>4.72</v>
      </c>
      <c r="Q80" s="31">
        <v>0.67</v>
      </c>
      <c r="R80" s="31">
        <v>8.6999999999999994E-2</v>
      </c>
      <c r="S80" s="31">
        <v>6.5</v>
      </c>
      <c r="T80" s="45">
        <v>1.17</v>
      </c>
      <c r="U80" s="31" t="s">
        <v>100</v>
      </c>
      <c r="V80" s="31">
        <v>180</v>
      </c>
      <c r="W80" s="30">
        <v>63</v>
      </c>
      <c r="X80" s="30">
        <f>S80</f>
        <v>6.5</v>
      </c>
      <c r="Y80" s="30" t="s">
        <v>15</v>
      </c>
    </row>
    <row r="81" spans="1:25" x14ac:dyDescent="0.35">
      <c r="A81" s="31" t="s">
        <v>171</v>
      </c>
      <c r="B81" s="34" t="s">
        <v>12</v>
      </c>
      <c r="C81" s="31" t="s">
        <v>94</v>
      </c>
      <c r="D81" s="31">
        <v>14</v>
      </c>
      <c r="E81" s="31" t="s">
        <v>94</v>
      </c>
      <c r="F81" s="36">
        <v>5.0000000000000001E-3</v>
      </c>
      <c r="G81" s="36">
        <v>2.5000000000000001E-2</v>
      </c>
      <c r="H81" s="36">
        <v>7.0000000000000001E-3</v>
      </c>
      <c r="I81" s="36">
        <v>0</v>
      </c>
      <c r="J81" s="31" t="s">
        <v>15</v>
      </c>
      <c r="K81" s="31" t="s">
        <v>95</v>
      </c>
      <c r="L81" s="43">
        <v>1.97</v>
      </c>
      <c r="M81" s="31" t="s">
        <v>26</v>
      </c>
      <c r="N81" s="31" t="s">
        <v>98</v>
      </c>
      <c r="O81" s="31">
        <v>5.0599999999999996</v>
      </c>
      <c r="P81" s="31">
        <v>4.87</v>
      </c>
      <c r="Q81" s="31">
        <v>1.04</v>
      </c>
      <c r="R81" s="31">
        <v>0.18</v>
      </c>
      <c r="S81" s="31">
        <v>9</v>
      </c>
      <c r="T81" s="45">
        <v>1.1299999999999999</v>
      </c>
      <c r="U81" s="31" t="s">
        <v>100</v>
      </c>
      <c r="V81" s="31">
        <v>180</v>
      </c>
      <c r="W81" s="30">
        <v>60</v>
      </c>
      <c r="X81" s="30">
        <v>9</v>
      </c>
      <c r="Y81" s="30" t="s">
        <v>15</v>
      </c>
    </row>
    <row r="82" spans="1:25" x14ac:dyDescent="0.35">
      <c r="A82" s="31" t="s">
        <v>170</v>
      </c>
      <c r="B82" s="34" t="s">
        <v>12</v>
      </c>
      <c r="C82" s="31" t="s">
        <v>94</v>
      </c>
      <c r="D82" s="31">
        <v>19</v>
      </c>
      <c r="E82" s="31" t="s">
        <v>94</v>
      </c>
      <c r="F82" s="36">
        <v>2E-3</v>
      </c>
      <c r="G82" s="36">
        <v>3.5000000000000003E-2</v>
      </c>
      <c r="H82" s="36">
        <v>7.0000000000000001E-3</v>
      </c>
      <c r="I82" s="36">
        <v>0.03</v>
      </c>
      <c r="J82" s="31" t="s">
        <v>15</v>
      </c>
      <c r="K82" s="31" t="s">
        <v>95</v>
      </c>
      <c r="L82" s="43">
        <v>1.92</v>
      </c>
      <c r="M82" s="31" t="s">
        <v>26</v>
      </c>
      <c r="N82" s="31" t="s">
        <v>98</v>
      </c>
      <c r="O82" s="31">
        <v>8.89</v>
      </c>
      <c r="P82" s="31">
        <v>4.8499999999999996</v>
      </c>
      <c r="Q82" s="31">
        <v>1.83</v>
      </c>
      <c r="R82" s="31">
        <v>0.185</v>
      </c>
      <c r="S82" s="31">
        <v>9</v>
      </c>
      <c r="T82" s="45">
        <v>1.1299999999999999</v>
      </c>
      <c r="U82" s="31" t="s">
        <v>100</v>
      </c>
      <c r="V82" s="31">
        <v>180</v>
      </c>
      <c r="W82" s="30">
        <v>87</v>
      </c>
      <c r="X82" s="30">
        <f>S82</f>
        <v>9</v>
      </c>
      <c r="Y82" s="30" t="s">
        <v>15</v>
      </c>
    </row>
    <row r="83" spans="1:25" x14ac:dyDescent="0.35">
      <c r="A83" s="31" t="s">
        <v>169</v>
      </c>
      <c r="B83" s="34" t="s">
        <v>12</v>
      </c>
      <c r="C83" s="31" t="s">
        <v>94</v>
      </c>
      <c r="D83" s="31">
        <v>7</v>
      </c>
      <c r="E83" s="31" t="s">
        <v>94</v>
      </c>
      <c r="F83" s="36">
        <v>2E-3</v>
      </c>
      <c r="G83" s="36">
        <v>1.4999999999999999E-2</v>
      </c>
      <c r="H83" s="36">
        <v>7.0000000000000001E-3</v>
      </c>
      <c r="I83" s="36">
        <v>8.9999999999999993E-3</v>
      </c>
      <c r="J83" s="31" t="s">
        <v>15</v>
      </c>
      <c r="K83" s="31" t="s">
        <v>95</v>
      </c>
      <c r="L83" s="43">
        <v>2.14</v>
      </c>
      <c r="M83" s="31" t="s">
        <v>26</v>
      </c>
      <c r="N83" s="31" t="s">
        <v>98</v>
      </c>
      <c r="O83" s="31">
        <v>3.15</v>
      </c>
      <c r="P83" s="31">
        <v>4.72</v>
      </c>
      <c r="Q83" s="31">
        <v>0.67</v>
      </c>
      <c r="R83" s="31">
        <v>8.6999999999999994E-2</v>
      </c>
      <c r="S83" s="31">
        <v>6.5</v>
      </c>
      <c r="T83" s="45">
        <v>1.17</v>
      </c>
      <c r="U83" s="31" t="s">
        <v>100</v>
      </c>
      <c r="V83" s="31">
        <v>180</v>
      </c>
      <c r="W83" s="30">
        <v>63</v>
      </c>
      <c r="X83" s="30">
        <f>S83</f>
        <v>6.5</v>
      </c>
      <c r="Y83" s="30" t="s">
        <v>15</v>
      </c>
    </row>
    <row r="84" spans="1:25" x14ac:dyDescent="0.35">
      <c r="A84" s="31" t="s">
        <v>168</v>
      </c>
      <c r="B84" s="34" t="s">
        <v>12</v>
      </c>
      <c r="C84" s="31" t="s">
        <v>94</v>
      </c>
      <c r="D84" s="31">
        <v>34</v>
      </c>
      <c r="E84" s="31" t="s">
        <v>94</v>
      </c>
      <c r="F84" s="36">
        <v>2E-3</v>
      </c>
      <c r="G84" s="36">
        <v>5.2499999999999998E-2</v>
      </c>
      <c r="H84" s="36">
        <v>7.0000000000000001E-3</v>
      </c>
      <c r="I84" s="36">
        <v>7.0000000000000007E-2</v>
      </c>
      <c r="J84" s="31" t="s">
        <v>15</v>
      </c>
      <c r="K84" s="31" t="s">
        <v>95</v>
      </c>
      <c r="L84" s="43">
        <v>1.76</v>
      </c>
      <c r="M84" s="31" t="s">
        <v>26</v>
      </c>
      <c r="N84" s="31" t="s">
        <v>97</v>
      </c>
      <c r="O84" s="31">
        <v>23</v>
      </c>
      <c r="P84" s="31">
        <v>4.6500000000000004</v>
      </c>
      <c r="Q84" s="31">
        <v>4.9400000000000004</v>
      </c>
      <c r="R84" s="31">
        <v>0.36</v>
      </c>
      <c r="S84" s="31">
        <v>0</v>
      </c>
      <c r="T84" s="30" t="s">
        <v>104</v>
      </c>
      <c r="U84" s="30" t="s">
        <v>104</v>
      </c>
      <c r="V84" s="30">
        <v>0</v>
      </c>
      <c r="W84" s="30">
        <v>174</v>
      </c>
      <c r="X84" s="30">
        <v>0</v>
      </c>
      <c r="Y84" s="30" t="s">
        <v>15</v>
      </c>
    </row>
    <row r="85" spans="1:25" x14ac:dyDescent="0.35">
      <c r="A85" s="31" t="s">
        <v>167</v>
      </c>
      <c r="B85" s="34" t="s">
        <v>12</v>
      </c>
      <c r="C85" s="31" t="s">
        <v>94</v>
      </c>
      <c r="D85" s="31">
        <v>37</v>
      </c>
      <c r="E85" s="31" t="s">
        <v>94</v>
      </c>
      <c r="F85" s="36">
        <v>2E-3</v>
      </c>
      <c r="G85" s="36">
        <v>7.0000000000000007E-2</v>
      </c>
      <c r="H85" s="36">
        <v>7.0000000000000001E-3</v>
      </c>
      <c r="I85" s="36">
        <v>7.0000000000000007E-2</v>
      </c>
      <c r="J85" s="31" t="s">
        <v>15</v>
      </c>
      <c r="K85" s="31" t="s">
        <v>95</v>
      </c>
      <c r="L85" s="43">
        <v>1.63</v>
      </c>
      <c r="M85" s="31" t="s">
        <v>26</v>
      </c>
      <c r="N85" s="31" t="s">
        <v>97</v>
      </c>
      <c r="O85" s="31">
        <v>30.72</v>
      </c>
      <c r="P85" s="31">
        <v>4.4400000000000004</v>
      </c>
      <c r="Q85" s="31">
        <v>6.92</v>
      </c>
      <c r="R85" s="31">
        <v>0.36</v>
      </c>
      <c r="S85" s="31">
        <v>0</v>
      </c>
      <c r="T85" s="30" t="s">
        <v>104</v>
      </c>
      <c r="U85" s="30" t="s">
        <v>104</v>
      </c>
      <c r="V85" s="30">
        <v>0</v>
      </c>
      <c r="W85" s="30">
        <v>174</v>
      </c>
      <c r="X85" s="30">
        <f>S85</f>
        <v>0</v>
      </c>
      <c r="Y85" s="30" t="s">
        <v>15</v>
      </c>
    </row>
    <row r="86" spans="1:25" x14ac:dyDescent="0.35">
      <c r="A86" s="31" t="s">
        <v>166</v>
      </c>
      <c r="B86" s="34" t="s">
        <v>12</v>
      </c>
      <c r="C86" s="31" t="s">
        <v>94</v>
      </c>
      <c r="D86" s="31">
        <v>47</v>
      </c>
      <c r="E86" s="31" t="s">
        <v>94</v>
      </c>
      <c r="F86" s="36">
        <v>2E-3</v>
      </c>
      <c r="G86" s="36">
        <v>8.7499999999999994E-2</v>
      </c>
      <c r="H86" s="36">
        <v>7.0000000000000001E-3</v>
      </c>
      <c r="I86" s="36">
        <v>0.08</v>
      </c>
      <c r="J86" s="31" t="s">
        <v>15</v>
      </c>
      <c r="K86" s="31" t="s">
        <v>95</v>
      </c>
      <c r="L86" s="43">
        <v>1.77</v>
      </c>
      <c r="M86" s="31" t="s">
        <v>26</v>
      </c>
      <c r="N86" s="31" t="s">
        <v>97</v>
      </c>
      <c r="O86" s="31">
        <v>39.94</v>
      </c>
      <c r="P86" s="31">
        <v>4.49</v>
      </c>
      <c r="Q86" s="31">
        <v>8.9</v>
      </c>
      <c r="R86" s="31">
        <v>0.73</v>
      </c>
      <c r="S86" s="31">
        <v>0</v>
      </c>
      <c r="T86" s="30" t="s">
        <v>104</v>
      </c>
      <c r="U86" s="30" t="s">
        <v>104</v>
      </c>
      <c r="V86" s="30">
        <v>0</v>
      </c>
      <c r="W86" s="30">
        <v>174</v>
      </c>
      <c r="X86" s="30">
        <v>9</v>
      </c>
      <c r="Y86" s="30" t="s">
        <v>15</v>
      </c>
    </row>
    <row r="87" spans="1:25" x14ac:dyDescent="0.35">
      <c r="A87" s="31" t="s">
        <v>165</v>
      </c>
      <c r="B87" s="34" t="s">
        <v>12</v>
      </c>
      <c r="C87" s="31" t="s">
        <v>94</v>
      </c>
      <c r="D87" s="31">
        <v>70</v>
      </c>
      <c r="E87" s="31" t="s">
        <v>94</v>
      </c>
      <c r="F87" s="36">
        <v>2E-3</v>
      </c>
      <c r="G87" s="36">
        <v>0.105</v>
      </c>
      <c r="H87" s="36">
        <v>7.0000000000000001E-3</v>
      </c>
      <c r="I87" s="36">
        <v>0.08</v>
      </c>
      <c r="J87" s="31" t="s">
        <v>15</v>
      </c>
      <c r="K87" s="31" t="s">
        <v>95</v>
      </c>
      <c r="L87" s="43">
        <v>1.64</v>
      </c>
      <c r="M87" s="31" t="s">
        <v>26</v>
      </c>
      <c r="N87" s="31" t="s">
        <v>97</v>
      </c>
      <c r="O87" s="31">
        <v>59.22</v>
      </c>
      <c r="P87" s="31">
        <v>4.32</v>
      </c>
      <c r="Q87" s="31">
        <v>13.72</v>
      </c>
      <c r="R87" s="31">
        <v>1.25</v>
      </c>
      <c r="S87" s="31">
        <v>0</v>
      </c>
      <c r="T87" s="30" t="s">
        <v>104</v>
      </c>
      <c r="U87" s="30" t="s">
        <v>104</v>
      </c>
      <c r="V87" s="30">
        <v>0</v>
      </c>
      <c r="W87" s="30">
        <v>174</v>
      </c>
      <c r="X87" s="30">
        <f>S87</f>
        <v>0</v>
      </c>
      <c r="Y87" s="30" t="s">
        <v>15</v>
      </c>
    </row>
    <row r="88" spans="1:25" x14ac:dyDescent="0.35">
      <c r="A88" s="30" t="s">
        <v>164</v>
      </c>
      <c r="B88" s="34" t="s">
        <v>12</v>
      </c>
      <c r="C88" s="31" t="s">
        <v>94</v>
      </c>
      <c r="D88" s="31">
        <v>35</v>
      </c>
      <c r="E88" s="30" t="s">
        <v>94</v>
      </c>
      <c r="F88" s="30">
        <v>7.0000000000000001E-3</v>
      </c>
      <c r="G88" s="30">
        <v>4.4999999999999998E-2</v>
      </c>
      <c r="H88" s="30">
        <v>1.9E-2</v>
      </c>
      <c r="I88" s="30">
        <v>2.5000000000000001E-2</v>
      </c>
      <c r="J88" s="30" t="s">
        <v>15</v>
      </c>
      <c r="K88" s="31" t="s">
        <v>95</v>
      </c>
      <c r="L88" s="37">
        <v>1.88</v>
      </c>
      <c r="M88" s="30" t="s">
        <v>26</v>
      </c>
      <c r="N88" s="31" t="s">
        <v>97</v>
      </c>
      <c r="O88" s="30">
        <v>20.77</v>
      </c>
      <c r="P88" s="30">
        <v>4.55</v>
      </c>
      <c r="Q88" s="39">
        <f>O88/P88</f>
        <v>4.5648351648351646</v>
      </c>
      <c r="R88" s="30">
        <v>0.36</v>
      </c>
      <c r="S88" s="31">
        <v>0</v>
      </c>
      <c r="T88" s="30" t="s">
        <v>104</v>
      </c>
      <c r="U88" s="30" t="s">
        <v>104</v>
      </c>
      <c r="V88" s="30">
        <v>0</v>
      </c>
      <c r="W88" s="30">
        <v>174</v>
      </c>
      <c r="X88" s="30">
        <v>0</v>
      </c>
      <c r="Y88" s="30" t="s">
        <v>15</v>
      </c>
    </row>
    <row r="89" spans="1:25" x14ac:dyDescent="0.35">
      <c r="A89" s="30" t="s">
        <v>163</v>
      </c>
      <c r="B89" s="34" t="s">
        <v>12</v>
      </c>
      <c r="C89" s="31" t="s">
        <v>94</v>
      </c>
      <c r="D89" s="31">
        <v>52</v>
      </c>
      <c r="E89" s="30" t="s">
        <v>94</v>
      </c>
      <c r="F89" s="30">
        <v>8.0000000000000002E-3</v>
      </c>
      <c r="G89" s="30">
        <v>0.02</v>
      </c>
      <c r="H89" s="30">
        <v>1.8E-3</v>
      </c>
      <c r="I89" s="30">
        <v>0.02</v>
      </c>
      <c r="J89" s="30" t="s">
        <v>15</v>
      </c>
      <c r="K89" s="31" t="s">
        <v>95</v>
      </c>
      <c r="L89" s="37">
        <v>1.94</v>
      </c>
      <c r="M89" s="30" t="s">
        <v>26</v>
      </c>
      <c r="N89" s="31" t="s">
        <v>97</v>
      </c>
      <c r="O89" s="30">
        <v>31.1</v>
      </c>
      <c r="P89" s="30">
        <v>4.38</v>
      </c>
      <c r="Q89" s="39">
        <v>7.1</v>
      </c>
      <c r="R89" s="30">
        <v>0.62</v>
      </c>
      <c r="S89" s="31">
        <v>0</v>
      </c>
      <c r="T89" s="30" t="s">
        <v>104</v>
      </c>
      <c r="U89" s="30" t="s">
        <v>104</v>
      </c>
      <c r="V89" s="30">
        <v>0</v>
      </c>
      <c r="W89" s="30">
        <v>227</v>
      </c>
      <c r="X89" s="30">
        <v>0</v>
      </c>
      <c r="Y89" s="30" t="s">
        <v>15</v>
      </c>
    </row>
    <row r="90" spans="1:25" x14ac:dyDescent="0.35">
      <c r="A90" s="31" t="s">
        <v>249</v>
      </c>
      <c r="B90" s="34" t="s">
        <v>12</v>
      </c>
      <c r="C90" s="31" t="s">
        <v>101</v>
      </c>
      <c r="D90" s="31">
        <v>10</v>
      </c>
      <c r="E90" s="31" t="s">
        <v>102</v>
      </c>
      <c r="F90" s="36">
        <v>2E-3</v>
      </c>
      <c r="G90" s="36">
        <v>1.4E-2</v>
      </c>
      <c r="H90" s="36">
        <v>1.4999999999999999E-2</v>
      </c>
      <c r="I90" s="36">
        <v>3.5000000000000003E-2</v>
      </c>
      <c r="J90" s="31" t="s">
        <v>103</v>
      </c>
      <c r="K90" s="31" t="s">
        <v>95</v>
      </c>
      <c r="L90" s="37">
        <v>1.32</v>
      </c>
      <c r="M90" s="31" t="s">
        <v>102</v>
      </c>
      <c r="N90" s="31" t="s">
        <v>97</v>
      </c>
      <c r="O90" s="30">
        <v>6.91</v>
      </c>
      <c r="P90" s="30">
        <v>3.86</v>
      </c>
      <c r="Q90" s="38">
        <f>O90/P90</f>
        <v>1.7901554404145079</v>
      </c>
      <c r="R90" s="30" t="s">
        <v>104</v>
      </c>
      <c r="S90" s="30">
        <v>0</v>
      </c>
      <c r="T90" s="30" t="s">
        <v>104</v>
      </c>
      <c r="U90" s="30" t="s">
        <v>104</v>
      </c>
      <c r="V90" s="30">
        <v>0</v>
      </c>
      <c r="W90" s="30">
        <v>63</v>
      </c>
      <c r="X90" s="30">
        <v>0</v>
      </c>
      <c r="Y90" s="30" t="s">
        <v>19</v>
      </c>
    </row>
    <row r="91" spans="1:25" x14ac:dyDescent="0.35">
      <c r="A91" s="31" t="s">
        <v>248</v>
      </c>
      <c r="B91" s="34" t="s">
        <v>12</v>
      </c>
      <c r="C91" s="31" t="s">
        <v>101</v>
      </c>
      <c r="D91" s="31">
        <v>10</v>
      </c>
      <c r="E91" s="31" t="s">
        <v>102</v>
      </c>
      <c r="F91" s="36">
        <v>2E-3</v>
      </c>
      <c r="G91" s="36">
        <v>1.4E-2</v>
      </c>
      <c r="H91" s="36">
        <v>1.4999999999999999E-2</v>
      </c>
      <c r="I91" s="36">
        <v>3.5000000000000003E-2</v>
      </c>
      <c r="J91" s="31" t="s">
        <v>103</v>
      </c>
      <c r="K91" s="31" t="s">
        <v>95</v>
      </c>
      <c r="L91" s="37">
        <v>1.32</v>
      </c>
      <c r="M91" s="31" t="s">
        <v>102</v>
      </c>
      <c r="N91" s="31" t="s">
        <v>98</v>
      </c>
      <c r="O91" s="30">
        <v>6.91</v>
      </c>
      <c r="P91" s="30">
        <v>3.86</v>
      </c>
      <c r="Q91" s="38">
        <f>O91/P91</f>
        <v>1.7901554404145079</v>
      </c>
      <c r="R91" s="30" t="s">
        <v>104</v>
      </c>
      <c r="S91" s="30">
        <v>9</v>
      </c>
      <c r="T91" s="37">
        <v>0.98</v>
      </c>
      <c r="U91" s="30" t="s">
        <v>100</v>
      </c>
      <c r="V91" s="30">
        <v>180</v>
      </c>
      <c r="W91" s="30">
        <v>63</v>
      </c>
      <c r="X91" s="30">
        <v>9</v>
      </c>
      <c r="Y91" s="30" t="s">
        <v>19</v>
      </c>
    </row>
    <row r="92" spans="1:25" x14ac:dyDescent="0.35">
      <c r="A92" s="31" t="s">
        <v>247</v>
      </c>
      <c r="B92" s="34" t="s">
        <v>12</v>
      </c>
      <c r="C92" s="31" t="s">
        <v>101</v>
      </c>
      <c r="D92" s="31">
        <v>10</v>
      </c>
      <c r="E92" s="31" t="s">
        <v>102</v>
      </c>
      <c r="F92" s="56">
        <v>2E-3</v>
      </c>
      <c r="G92" s="56">
        <v>1.4E-2</v>
      </c>
      <c r="H92" s="56">
        <v>1.4999999999999999E-2</v>
      </c>
      <c r="I92" s="36">
        <v>3.5000000000000003E-2</v>
      </c>
      <c r="J92" s="57" t="s">
        <v>103</v>
      </c>
      <c r="K92" s="31" t="s">
        <v>95</v>
      </c>
      <c r="L92" s="37">
        <v>1.32</v>
      </c>
      <c r="M92" s="31" t="s">
        <v>102</v>
      </c>
      <c r="N92" s="31" t="s">
        <v>98</v>
      </c>
      <c r="O92" s="30">
        <v>6.91</v>
      </c>
      <c r="P92" s="30">
        <v>3.86</v>
      </c>
      <c r="Q92" s="38">
        <v>1.7901554404145079</v>
      </c>
      <c r="R92" s="30" t="s">
        <v>104</v>
      </c>
      <c r="S92" s="31">
        <v>9</v>
      </c>
      <c r="T92" s="37">
        <v>0.98</v>
      </c>
      <c r="U92" s="30" t="s">
        <v>100</v>
      </c>
      <c r="V92" s="30">
        <v>180</v>
      </c>
      <c r="W92" s="30">
        <v>75</v>
      </c>
      <c r="X92" s="30">
        <v>9</v>
      </c>
      <c r="Y92" s="30" t="s">
        <v>19</v>
      </c>
    </row>
    <row r="93" spans="1:25" x14ac:dyDescent="0.35">
      <c r="A93" s="30" t="s">
        <v>246</v>
      </c>
      <c r="B93" s="34" t="s">
        <v>12</v>
      </c>
      <c r="C93" s="31" t="s">
        <v>101</v>
      </c>
      <c r="D93" s="31">
        <v>10</v>
      </c>
      <c r="E93" s="31" t="s">
        <v>102</v>
      </c>
      <c r="F93" s="56">
        <v>2E-3</v>
      </c>
      <c r="G93" s="56">
        <v>1.4E-2</v>
      </c>
      <c r="H93" s="56">
        <v>1.4999999999999999E-2</v>
      </c>
      <c r="I93" s="56">
        <v>3.5000000000000003E-2</v>
      </c>
      <c r="J93" s="57" t="s">
        <v>103</v>
      </c>
      <c r="K93" s="31" t="s">
        <v>95</v>
      </c>
      <c r="L93" s="37">
        <v>1.32</v>
      </c>
      <c r="M93" s="31" t="s">
        <v>102</v>
      </c>
      <c r="N93" s="31" t="s">
        <v>98</v>
      </c>
      <c r="O93" s="30">
        <v>6.91</v>
      </c>
      <c r="P93" s="30">
        <v>3.86</v>
      </c>
      <c r="Q93" s="38">
        <f>O93/P93</f>
        <v>1.7901554404145079</v>
      </c>
      <c r="R93" s="30" t="s">
        <v>104</v>
      </c>
      <c r="S93" s="31">
        <v>9</v>
      </c>
      <c r="T93" s="37">
        <v>0.98</v>
      </c>
      <c r="U93" s="30" t="s">
        <v>100</v>
      </c>
      <c r="V93" s="30">
        <v>180</v>
      </c>
      <c r="W93" s="30">
        <v>76</v>
      </c>
      <c r="X93" s="30">
        <v>4.5</v>
      </c>
      <c r="Y93" s="30" t="s">
        <v>19</v>
      </c>
    </row>
    <row r="94" spans="1:25" x14ac:dyDescent="0.35">
      <c r="A94" s="31" t="s">
        <v>245</v>
      </c>
      <c r="B94" s="34" t="s">
        <v>12</v>
      </c>
      <c r="C94" s="31" t="s">
        <v>101</v>
      </c>
      <c r="D94" s="31">
        <v>14</v>
      </c>
      <c r="E94" s="31" t="s">
        <v>102</v>
      </c>
      <c r="F94" s="36">
        <v>2E-3</v>
      </c>
      <c r="G94" s="36">
        <v>1.6E-2</v>
      </c>
      <c r="H94" s="36">
        <v>1.4999999999999999E-2</v>
      </c>
      <c r="I94" s="36">
        <v>3.5000000000000003E-2</v>
      </c>
      <c r="J94" s="31" t="s">
        <v>103</v>
      </c>
      <c r="K94" s="31" t="s">
        <v>95</v>
      </c>
      <c r="L94" s="37">
        <v>1.34</v>
      </c>
      <c r="M94" s="31" t="s">
        <v>102</v>
      </c>
      <c r="N94" s="31" t="s">
        <v>97</v>
      </c>
      <c r="O94" s="30">
        <v>9.33</v>
      </c>
      <c r="P94" s="30">
        <v>3.92</v>
      </c>
      <c r="Q94" s="39">
        <f>O94/P94</f>
        <v>2.3801020408163267</v>
      </c>
      <c r="R94" s="30" t="s">
        <v>104</v>
      </c>
      <c r="S94" s="30">
        <v>0</v>
      </c>
      <c r="T94" s="30" t="s">
        <v>104</v>
      </c>
      <c r="U94" s="30" t="s">
        <v>104</v>
      </c>
      <c r="V94" s="30">
        <v>0</v>
      </c>
      <c r="W94" s="30">
        <v>70</v>
      </c>
      <c r="X94" s="30">
        <v>0</v>
      </c>
      <c r="Y94" s="30" t="s">
        <v>19</v>
      </c>
    </row>
    <row r="95" spans="1:25" x14ac:dyDescent="0.35">
      <c r="A95" s="31" t="s">
        <v>244</v>
      </c>
      <c r="B95" s="34" t="s">
        <v>12</v>
      </c>
      <c r="C95" s="31" t="s">
        <v>101</v>
      </c>
      <c r="D95" s="31">
        <v>14</v>
      </c>
      <c r="E95" s="31" t="s">
        <v>102</v>
      </c>
      <c r="F95" s="36">
        <v>2E-3</v>
      </c>
      <c r="G95" s="36">
        <v>1.6E-2</v>
      </c>
      <c r="H95" s="36">
        <v>1.4999999999999999E-2</v>
      </c>
      <c r="I95" s="36">
        <v>3.5000000000000003E-2</v>
      </c>
      <c r="J95" s="31" t="s">
        <v>103</v>
      </c>
      <c r="K95" s="31" t="s">
        <v>95</v>
      </c>
      <c r="L95" s="37">
        <v>1.34</v>
      </c>
      <c r="M95" s="31" t="s">
        <v>102</v>
      </c>
      <c r="N95" s="31" t="s">
        <v>105</v>
      </c>
      <c r="O95" s="30">
        <v>9.33</v>
      </c>
      <c r="P95" s="30">
        <v>3.92</v>
      </c>
      <c r="Q95" s="39">
        <f>O95/P95</f>
        <v>2.3801020408163267</v>
      </c>
      <c r="R95" s="30" t="s">
        <v>104</v>
      </c>
      <c r="S95" s="31">
        <v>9</v>
      </c>
      <c r="T95" s="37">
        <v>0.98</v>
      </c>
      <c r="U95" s="30" t="s">
        <v>100</v>
      </c>
      <c r="V95" s="30">
        <v>270</v>
      </c>
      <c r="W95" s="30">
        <v>45</v>
      </c>
      <c r="X95" s="30">
        <v>9</v>
      </c>
      <c r="Y95" s="30" t="s">
        <v>19</v>
      </c>
    </row>
    <row r="96" spans="1:25" x14ac:dyDescent="0.35">
      <c r="A96" s="31" t="s">
        <v>243</v>
      </c>
      <c r="B96" s="34" t="s">
        <v>12</v>
      </c>
      <c r="C96" s="31" t="s">
        <v>101</v>
      </c>
      <c r="D96" s="31">
        <v>5.3</v>
      </c>
      <c r="E96" s="31" t="s">
        <v>102</v>
      </c>
      <c r="F96" s="36">
        <v>7.0000000000000001E-3</v>
      </c>
      <c r="G96" s="36">
        <v>1.2E-2</v>
      </c>
      <c r="H96" s="36">
        <v>1.2E-2</v>
      </c>
      <c r="I96" s="36">
        <v>0</v>
      </c>
      <c r="J96" s="31" t="s">
        <v>103</v>
      </c>
      <c r="K96" s="31" t="s">
        <v>95</v>
      </c>
      <c r="L96" s="37">
        <v>1.31</v>
      </c>
      <c r="M96" s="31" t="s">
        <v>102</v>
      </c>
      <c r="N96" s="31" t="s">
        <v>97</v>
      </c>
      <c r="O96" s="30">
        <v>2.3199999999999998</v>
      </c>
      <c r="P96" s="30">
        <v>4.2</v>
      </c>
      <c r="Q96" s="39">
        <v>0.55000000000000004</v>
      </c>
      <c r="R96" s="30" t="s">
        <v>104</v>
      </c>
      <c r="S96" s="30">
        <v>0</v>
      </c>
      <c r="T96" s="30" t="s">
        <v>104</v>
      </c>
      <c r="U96" s="30" t="s">
        <v>104</v>
      </c>
      <c r="V96" s="30">
        <v>0</v>
      </c>
      <c r="W96" s="30">
        <v>63</v>
      </c>
      <c r="X96" s="30">
        <v>0</v>
      </c>
      <c r="Y96" s="30" t="s">
        <v>19</v>
      </c>
    </row>
    <row r="97" spans="1:25" x14ac:dyDescent="0.35">
      <c r="A97" s="31" t="s">
        <v>242</v>
      </c>
      <c r="B97" s="34" t="s">
        <v>12</v>
      </c>
      <c r="C97" s="31" t="s">
        <v>101</v>
      </c>
      <c r="D97" s="31">
        <v>5.3</v>
      </c>
      <c r="E97" s="31" t="s">
        <v>102</v>
      </c>
      <c r="F97" s="36">
        <v>7.0000000000000001E-3</v>
      </c>
      <c r="G97" s="36">
        <v>1.2E-2</v>
      </c>
      <c r="H97" s="36">
        <v>1.2E-2</v>
      </c>
      <c r="I97" s="36">
        <v>0</v>
      </c>
      <c r="J97" s="31" t="s">
        <v>103</v>
      </c>
      <c r="K97" s="31" t="s">
        <v>95</v>
      </c>
      <c r="L97" s="37">
        <v>1.31</v>
      </c>
      <c r="M97" s="31" t="s">
        <v>102</v>
      </c>
      <c r="N97" s="31" t="s">
        <v>98</v>
      </c>
      <c r="O97" s="30">
        <v>2.3199999999999998</v>
      </c>
      <c r="P97" s="30">
        <v>4.2</v>
      </c>
      <c r="Q97" s="39">
        <v>0.55000000000000004</v>
      </c>
      <c r="R97" s="30" t="s">
        <v>104</v>
      </c>
      <c r="S97" s="31">
        <v>0</v>
      </c>
      <c r="T97" s="40">
        <v>1.234</v>
      </c>
      <c r="U97" s="30" t="s">
        <v>100</v>
      </c>
      <c r="V97" s="30">
        <v>280</v>
      </c>
      <c r="W97" s="30">
        <v>76</v>
      </c>
      <c r="X97" s="30">
        <f>S97</f>
        <v>0</v>
      </c>
      <c r="Y97" s="30" t="s">
        <v>19</v>
      </c>
    </row>
    <row r="98" spans="1:25" x14ac:dyDescent="0.35">
      <c r="A98" s="31" t="s">
        <v>241</v>
      </c>
      <c r="B98" s="34" t="s">
        <v>12</v>
      </c>
      <c r="C98" s="31" t="s">
        <v>101</v>
      </c>
      <c r="D98" s="31">
        <v>5.3</v>
      </c>
      <c r="E98" s="31" t="s">
        <v>102</v>
      </c>
      <c r="F98" s="36">
        <v>7.0000000000000001E-3</v>
      </c>
      <c r="G98" s="36">
        <v>1.2E-2</v>
      </c>
      <c r="H98" s="36">
        <v>1.2E-2</v>
      </c>
      <c r="I98" s="36">
        <v>0</v>
      </c>
      <c r="J98" s="31" t="s">
        <v>103</v>
      </c>
      <c r="K98" s="31" t="s">
        <v>95</v>
      </c>
      <c r="L98" s="37">
        <v>1.31</v>
      </c>
      <c r="M98" s="31" t="s">
        <v>102</v>
      </c>
      <c r="N98" s="31" t="s">
        <v>98</v>
      </c>
      <c r="O98" s="30">
        <v>2.3199999999999998</v>
      </c>
      <c r="P98" s="30">
        <v>4.2</v>
      </c>
      <c r="Q98" s="39">
        <v>0.55000000000000004</v>
      </c>
      <c r="R98" s="30" t="s">
        <v>104</v>
      </c>
      <c r="S98" s="30">
        <v>9</v>
      </c>
      <c r="T98" s="37">
        <v>0.89</v>
      </c>
      <c r="U98" s="30" t="s">
        <v>100</v>
      </c>
      <c r="V98" s="30">
        <v>180</v>
      </c>
      <c r="W98" s="30">
        <v>63</v>
      </c>
      <c r="X98" s="30">
        <f>S98</f>
        <v>9</v>
      </c>
      <c r="Y98" s="30" t="s">
        <v>19</v>
      </c>
    </row>
    <row r="99" spans="1:25" x14ac:dyDescent="0.35">
      <c r="A99" s="31" t="s">
        <v>240</v>
      </c>
      <c r="B99" s="34" t="s">
        <v>12</v>
      </c>
      <c r="C99" s="31" t="s">
        <v>101</v>
      </c>
      <c r="D99" s="31">
        <v>5.3</v>
      </c>
      <c r="E99" s="31" t="s">
        <v>102</v>
      </c>
      <c r="F99" s="36">
        <v>7.0000000000000001E-3</v>
      </c>
      <c r="G99" s="36">
        <v>1.2E-2</v>
      </c>
      <c r="H99" s="36">
        <v>1.2E-2</v>
      </c>
      <c r="I99" s="36">
        <v>0</v>
      </c>
      <c r="J99" s="31" t="s">
        <v>103</v>
      </c>
      <c r="K99" s="31" t="s">
        <v>95</v>
      </c>
      <c r="L99" s="37">
        <v>1.31</v>
      </c>
      <c r="M99" s="31" t="s">
        <v>102</v>
      </c>
      <c r="N99" s="31" t="s">
        <v>98</v>
      </c>
      <c r="O99" s="30">
        <v>2.3199999999999998</v>
      </c>
      <c r="P99" s="30">
        <v>4.2</v>
      </c>
      <c r="Q99" s="39">
        <v>0.55000000000000004</v>
      </c>
      <c r="R99" s="30" t="s">
        <v>104</v>
      </c>
      <c r="S99" s="31">
        <v>9</v>
      </c>
      <c r="T99" s="37">
        <v>0.91</v>
      </c>
      <c r="U99" s="30" t="s">
        <v>100</v>
      </c>
      <c r="V99" s="30">
        <v>180</v>
      </c>
      <c r="W99" s="30">
        <v>75</v>
      </c>
      <c r="X99" s="30">
        <v>9</v>
      </c>
      <c r="Y99" s="30" t="s">
        <v>19</v>
      </c>
    </row>
    <row r="100" spans="1:25" x14ac:dyDescent="0.35">
      <c r="A100" s="30" t="s">
        <v>239</v>
      </c>
      <c r="B100" s="34" t="s">
        <v>12</v>
      </c>
      <c r="C100" s="31" t="s">
        <v>101</v>
      </c>
      <c r="D100" s="31">
        <v>5.3</v>
      </c>
      <c r="E100" s="31" t="s">
        <v>102</v>
      </c>
      <c r="F100" s="36">
        <v>7.0000000000000001E-3</v>
      </c>
      <c r="G100" s="36">
        <v>1.2E-2</v>
      </c>
      <c r="H100" s="36">
        <v>1.2E-2</v>
      </c>
      <c r="I100" s="36">
        <v>0</v>
      </c>
      <c r="J100" s="31" t="s">
        <v>103</v>
      </c>
      <c r="K100" s="31" t="s">
        <v>95</v>
      </c>
      <c r="L100" s="37">
        <v>1.31</v>
      </c>
      <c r="M100" s="31" t="s">
        <v>102</v>
      </c>
      <c r="N100" s="31" t="s">
        <v>98</v>
      </c>
      <c r="O100" s="30">
        <v>2.3199999999999998</v>
      </c>
      <c r="P100" s="30">
        <v>4.2</v>
      </c>
      <c r="Q100" s="39">
        <v>0.55000000000000004</v>
      </c>
      <c r="R100" s="30" t="s">
        <v>104</v>
      </c>
      <c r="S100" s="30">
        <v>9</v>
      </c>
      <c r="T100" s="37">
        <v>0.91</v>
      </c>
      <c r="U100" s="30" t="s">
        <v>100</v>
      </c>
      <c r="V100" s="30">
        <v>180</v>
      </c>
      <c r="W100" s="30">
        <v>75</v>
      </c>
      <c r="X100" s="30">
        <f>S100</f>
        <v>9</v>
      </c>
      <c r="Y100" s="30" t="s">
        <v>19</v>
      </c>
    </row>
    <row r="101" spans="1:25" x14ac:dyDescent="0.35">
      <c r="A101" s="31" t="s">
        <v>238</v>
      </c>
      <c r="B101" s="34" t="s">
        <v>12</v>
      </c>
      <c r="C101" s="31" t="s">
        <v>101</v>
      </c>
      <c r="D101" s="31">
        <v>5.3</v>
      </c>
      <c r="E101" s="31" t="s">
        <v>102</v>
      </c>
      <c r="F101" s="36">
        <v>7.0000000000000001E-3</v>
      </c>
      <c r="G101" s="36">
        <v>1.2E-2</v>
      </c>
      <c r="H101" s="36">
        <v>1.2E-2</v>
      </c>
      <c r="I101" s="36">
        <v>0</v>
      </c>
      <c r="J101" s="31" t="s">
        <v>103</v>
      </c>
      <c r="K101" s="31" t="s">
        <v>95</v>
      </c>
      <c r="L101" s="37">
        <v>1.31</v>
      </c>
      <c r="M101" s="31" t="s">
        <v>102</v>
      </c>
      <c r="N101" s="31" t="s">
        <v>98</v>
      </c>
      <c r="O101" s="30">
        <v>2.3199999999999998</v>
      </c>
      <c r="P101" s="30">
        <v>4.2</v>
      </c>
      <c r="Q101" s="39">
        <v>0.55000000000000004</v>
      </c>
      <c r="R101" s="30" t="s">
        <v>104</v>
      </c>
      <c r="S101" s="31">
        <v>9</v>
      </c>
      <c r="T101" s="30" t="s">
        <v>104</v>
      </c>
      <c r="U101" s="30" t="s">
        <v>104</v>
      </c>
      <c r="V101" s="30">
        <v>0</v>
      </c>
      <c r="W101" s="30">
        <v>76</v>
      </c>
      <c r="X101" s="30">
        <f>S101</f>
        <v>9</v>
      </c>
      <c r="Y101" s="30" t="s">
        <v>19</v>
      </c>
    </row>
    <row r="102" spans="1:25" x14ac:dyDescent="0.35">
      <c r="A102" s="31" t="s">
        <v>237</v>
      </c>
      <c r="B102" s="34" t="s">
        <v>12</v>
      </c>
      <c r="C102" s="31" t="s">
        <v>101</v>
      </c>
      <c r="D102" s="31">
        <v>7</v>
      </c>
      <c r="E102" s="31" t="s">
        <v>102</v>
      </c>
      <c r="F102" s="35">
        <v>2E-3</v>
      </c>
      <c r="G102" s="35">
        <v>0.01</v>
      </c>
      <c r="H102" s="36">
        <v>1.4999999999999999E-2</v>
      </c>
      <c r="I102" s="36">
        <v>0.03</v>
      </c>
      <c r="J102" s="31" t="s">
        <v>103</v>
      </c>
      <c r="K102" s="31" t="s">
        <v>95</v>
      </c>
      <c r="L102" s="37">
        <v>1.27</v>
      </c>
      <c r="M102" s="31" t="s">
        <v>102</v>
      </c>
      <c r="N102" s="31" t="s">
        <v>97</v>
      </c>
      <c r="O102" s="30">
        <v>5.1100000000000003</v>
      </c>
      <c r="P102" s="30">
        <v>3.78</v>
      </c>
      <c r="Q102" s="30">
        <v>1.36</v>
      </c>
      <c r="R102" s="30" t="s">
        <v>104</v>
      </c>
      <c r="S102" s="30">
        <v>0</v>
      </c>
      <c r="T102" s="30" t="s">
        <v>104</v>
      </c>
      <c r="U102" s="30" t="s">
        <v>104</v>
      </c>
      <c r="V102" s="30">
        <v>0</v>
      </c>
      <c r="W102" s="30">
        <v>63</v>
      </c>
      <c r="X102" s="30">
        <v>0</v>
      </c>
      <c r="Y102" s="30" t="s">
        <v>19</v>
      </c>
    </row>
    <row r="103" spans="1:25" x14ac:dyDescent="0.35">
      <c r="A103" s="31" t="s">
        <v>236</v>
      </c>
      <c r="B103" s="34" t="s">
        <v>12</v>
      </c>
      <c r="C103" s="31" t="s">
        <v>101</v>
      </c>
      <c r="D103" s="31">
        <v>7</v>
      </c>
      <c r="E103" s="31" t="s">
        <v>102</v>
      </c>
      <c r="F103" s="35">
        <v>2E-3</v>
      </c>
      <c r="G103" s="35">
        <v>0.01</v>
      </c>
      <c r="H103" s="36">
        <v>1.4999999999999999E-2</v>
      </c>
      <c r="I103" s="36">
        <v>0.03</v>
      </c>
      <c r="J103" s="31" t="s">
        <v>103</v>
      </c>
      <c r="K103" s="31" t="s">
        <v>95</v>
      </c>
      <c r="L103" s="37">
        <v>1.27</v>
      </c>
      <c r="M103" s="31" t="s">
        <v>102</v>
      </c>
      <c r="N103" s="31" t="s">
        <v>98</v>
      </c>
      <c r="O103" s="30">
        <v>5.1100000000000003</v>
      </c>
      <c r="P103" s="30">
        <v>3.78</v>
      </c>
      <c r="Q103" s="30">
        <v>1.36</v>
      </c>
      <c r="R103" s="30" t="s">
        <v>104</v>
      </c>
      <c r="S103" s="30">
        <v>9</v>
      </c>
      <c r="T103" s="37">
        <v>0.99</v>
      </c>
      <c r="U103" s="30" t="s">
        <v>100</v>
      </c>
      <c r="V103" s="30">
        <v>180</v>
      </c>
      <c r="W103" s="30">
        <v>63</v>
      </c>
      <c r="X103" s="30">
        <v>9</v>
      </c>
      <c r="Y103" s="30" t="s">
        <v>19</v>
      </c>
    </row>
    <row r="104" spans="1:25" x14ac:dyDescent="0.35">
      <c r="A104" s="31" t="s">
        <v>235</v>
      </c>
      <c r="B104" s="34" t="s">
        <v>12</v>
      </c>
      <c r="C104" s="31" t="s">
        <v>101</v>
      </c>
      <c r="D104" s="31">
        <v>7</v>
      </c>
      <c r="E104" s="31" t="s">
        <v>102</v>
      </c>
      <c r="F104" s="35">
        <v>2E-3</v>
      </c>
      <c r="G104" s="35">
        <v>0.01</v>
      </c>
      <c r="H104" s="36">
        <v>1.4999999999999999E-2</v>
      </c>
      <c r="I104" s="36">
        <v>0.03</v>
      </c>
      <c r="J104" s="31" t="s">
        <v>103</v>
      </c>
      <c r="K104" s="31" t="s">
        <v>95</v>
      </c>
      <c r="L104" s="37">
        <v>1.27</v>
      </c>
      <c r="M104" s="31" t="s">
        <v>102</v>
      </c>
      <c r="N104" s="31" t="s">
        <v>98</v>
      </c>
      <c r="O104" s="30">
        <v>5.1100000000000003</v>
      </c>
      <c r="P104" s="30">
        <v>3.78</v>
      </c>
      <c r="Q104" s="30">
        <v>1.36</v>
      </c>
      <c r="R104" s="30" t="s">
        <v>104</v>
      </c>
      <c r="S104" s="31">
        <v>9</v>
      </c>
      <c r="T104" s="37">
        <v>0.99</v>
      </c>
      <c r="U104" s="30" t="s">
        <v>100</v>
      </c>
      <c r="V104" s="30">
        <v>180</v>
      </c>
      <c r="W104" s="30">
        <v>75</v>
      </c>
      <c r="X104" s="30">
        <f>S104</f>
        <v>9</v>
      </c>
      <c r="Y104" s="30" t="s">
        <v>19</v>
      </c>
    </row>
    <row r="105" spans="1:25" x14ac:dyDescent="0.35">
      <c r="A105" s="30" t="s">
        <v>234</v>
      </c>
      <c r="B105" s="34" t="s">
        <v>12</v>
      </c>
      <c r="C105" s="31" t="s">
        <v>101</v>
      </c>
      <c r="D105" s="31">
        <v>7</v>
      </c>
      <c r="E105" s="31" t="s">
        <v>102</v>
      </c>
      <c r="F105" s="35">
        <v>2E-3</v>
      </c>
      <c r="G105" s="35">
        <v>0.01</v>
      </c>
      <c r="H105" s="36">
        <v>1.4999999999999999E-2</v>
      </c>
      <c r="I105" s="36">
        <v>0.03</v>
      </c>
      <c r="J105" s="31" t="s">
        <v>103</v>
      </c>
      <c r="K105" s="31" t="s">
        <v>95</v>
      </c>
      <c r="L105" s="37">
        <v>1.27</v>
      </c>
      <c r="M105" s="31" t="s">
        <v>102</v>
      </c>
      <c r="N105" s="31" t="s">
        <v>98</v>
      </c>
      <c r="O105" s="30">
        <v>5.1100000000000003</v>
      </c>
      <c r="P105" s="30">
        <v>3.78</v>
      </c>
      <c r="Q105" s="30">
        <v>1.36</v>
      </c>
      <c r="R105" s="30" t="s">
        <v>104</v>
      </c>
      <c r="S105" s="30">
        <v>9</v>
      </c>
      <c r="T105" s="37">
        <v>0.99</v>
      </c>
      <c r="U105" s="30" t="s">
        <v>100</v>
      </c>
      <c r="V105" s="30">
        <v>180</v>
      </c>
      <c r="W105" s="30">
        <v>75</v>
      </c>
      <c r="X105" s="30">
        <f>S105</f>
        <v>9</v>
      </c>
      <c r="Y105" s="30" t="s">
        <v>19</v>
      </c>
    </row>
    <row r="106" spans="1:25" x14ac:dyDescent="0.35">
      <c r="A106" s="31" t="s">
        <v>233</v>
      </c>
      <c r="B106" s="34" t="s">
        <v>12</v>
      </c>
      <c r="C106" s="31" t="s">
        <v>101</v>
      </c>
      <c r="D106" s="31">
        <v>7</v>
      </c>
      <c r="E106" s="31" t="s">
        <v>102</v>
      </c>
      <c r="F106" s="35">
        <v>2E-3</v>
      </c>
      <c r="G106" s="35">
        <v>0.01</v>
      </c>
      <c r="H106" s="36">
        <v>1.4999999999999999E-2</v>
      </c>
      <c r="I106" s="36">
        <v>0.03</v>
      </c>
      <c r="J106" s="31" t="s">
        <v>103</v>
      </c>
      <c r="K106" s="31" t="s">
        <v>95</v>
      </c>
      <c r="L106" s="37">
        <v>1.27</v>
      </c>
      <c r="M106" s="31" t="s">
        <v>102</v>
      </c>
      <c r="N106" s="31" t="s">
        <v>98</v>
      </c>
      <c r="O106" s="30">
        <v>5.1100000000000003</v>
      </c>
      <c r="P106" s="30">
        <v>3.78</v>
      </c>
      <c r="Q106" s="30">
        <v>1.36</v>
      </c>
      <c r="R106" s="30" t="s">
        <v>104</v>
      </c>
      <c r="S106" s="31">
        <v>9</v>
      </c>
      <c r="T106" s="37">
        <v>0.99</v>
      </c>
      <c r="U106" s="30" t="s">
        <v>100</v>
      </c>
      <c r="V106" s="30">
        <v>180</v>
      </c>
      <c r="W106" s="30">
        <v>76</v>
      </c>
      <c r="X106" s="30">
        <v>9</v>
      </c>
      <c r="Y106" s="30" t="s">
        <v>19</v>
      </c>
    </row>
    <row r="107" spans="1:25" x14ac:dyDescent="0.35">
      <c r="A107" s="30" t="s">
        <v>232</v>
      </c>
      <c r="B107" s="34" t="s">
        <v>12</v>
      </c>
      <c r="C107" s="30" t="s">
        <v>101</v>
      </c>
      <c r="D107" s="31">
        <v>6.5</v>
      </c>
      <c r="E107" s="30" t="s">
        <v>102</v>
      </c>
      <c r="F107" s="30">
        <v>3.0000000000000001E-3</v>
      </c>
      <c r="G107" s="30">
        <v>8.0000000000000002E-3</v>
      </c>
      <c r="H107" s="30">
        <v>8.0000000000000002E-3</v>
      </c>
      <c r="I107" s="30">
        <v>0</v>
      </c>
      <c r="J107" s="30" t="s">
        <v>103</v>
      </c>
      <c r="K107" s="30" t="s">
        <v>95</v>
      </c>
      <c r="L107" s="42">
        <v>1.32</v>
      </c>
      <c r="M107" s="30" t="s">
        <v>102</v>
      </c>
      <c r="N107" s="31" t="s">
        <v>97</v>
      </c>
      <c r="O107" s="30">
        <v>3.46</v>
      </c>
      <c r="P107" s="30">
        <v>4.17</v>
      </c>
      <c r="Q107" s="30">
        <v>0.83</v>
      </c>
      <c r="R107" s="30" t="s">
        <v>104</v>
      </c>
      <c r="S107" s="30">
        <v>0</v>
      </c>
      <c r="T107" s="30" t="s">
        <v>104</v>
      </c>
      <c r="U107" s="30" t="s">
        <v>104</v>
      </c>
      <c r="V107" s="30">
        <v>0</v>
      </c>
      <c r="W107" s="30">
        <v>63</v>
      </c>
      <c r="X107" s="30">
        <v>0</v>
      </c>
      <c r="Y107" s="30" t="s">
        <v>19</v>
      </c>
    </row>
    <row r="108" spans="1:25" x14ac:dyDescent="0.35">
      <c r="A108" s="30" t="s">
        <v>231</v>
      </c>
      <c r="B108" s="34" t="s">
        <v>12</v>
      </c>
      <c r="C108" s="30" t="s">
        <v>101</v>
      </c>
      <c r="D108" s="31">
        <v>6.5</v>
      </c>
      <c r="E108" s="30" t="s">
        <v>102</v>
      </c>
      <c r="F108" s="30">
        <v>3.0000000000000001E-3</v>
      </c>
      <c r="G108" s="30">
        <v>8.0000000000000002E-3</v>
      </c>
      <c r="H108" s="30">
        <v>8.0000000000000002E-3</v>
      </c>
      <c r="I108" s="30">
        <v>0</v>
      </c>
      <c r="J108" s="30" t="s">
        <v>103</v>
      </c>
      <c r="K108" s="30" t="s">
        <v>95</v>
      </c>
      <c r="L108" s="42">
        <v>1.32</v>
      </c>
      <c r="M108" s="30" t="s">
        <v>102</v>
      </c>
      <c r="N108" s="31" t="s">
        <v>98</v>
      </c>
      <c r="O108" s="30">
        <v>3.46</v>
      </c>
      <c r="P108" s="30">
        <v>4.17</v>
      </c>
      <c r="Q108" s="30">
        <v>0.83</v>
      </c>
      <c r="R108" s="30" t="s">
        <v>104</v>
      </c>
      <c r="S108" s="30">
        <v>0</v>
      </c>
      <c r="T108" s="41">
        <v>1.3680000000000001</v>
      </c>
      <c r="U108" s="30" t="s">
        <v>100</v>
      </c>
      <c r="V108" s="30">
        <v>280</v>
      </c>
      <c r="W108" s="30">
        <v>63</v>
      </c>
      <c r="X108" s="30">
        <v>0</v>
      </c>
      <c r="Y108" s="30" t="s">
        <v>19</v>
      </c>
    </row>
    <row r="109" spans="1:25" x14ac:dyDescent="0.35">
      <c r="A109" s="30" t="s">
        <v>300</v>
      </c>
      <c r="B109" s="34" t="s">
        <v>12</v>
      </c>
      <c r="C109" s="30" t="s">
        <v>101</v>
      </c>
      <c r="D109" s="31">
        <v>6.5</v>
      </c>
      <c r="E109" s="30" t="s">
        <v>102</v>
      </c>
      <c r="F109" s="30">
        <v>3.0000000000000001E-3</v>
      </c>
      <c r="G109" s="30">
        <v>8.0000000000000002E-3</v>
      </c>
      <c r="H109" s="30">
        <v>8.0000000000000002E-3</v>
      </c>
      <c r="I109" s="30">
        <v>0</v>
      </c>
      <c r="J109" s="30" t="s">
        <v>103</v>
      </c>
      <c r="K109" s="30" t="s">
        <v>95</v>
      </c>
      <c r="L109" s="42">
        <v>1.32</v>
      </c>
      <c r="M109" s="30" t="s">
        <v>102</v>
      </c>
      <c r="N109" s="31" t="s">
        <v>105</v>
      </c>
      <c r="O109" s="30">
        <v>3.46</v>
      </c>
      <c r="P109" s="30">
        <v>4.17</v>
      </c>
      <c r="Q109" s="30">
        <v>0.83</v>
      </c>
      <c r="R109" s="30" t="s">
        <v>104</v>
      </c>
      <c r="S109" s="30">
        <v>9</v>
      </c>
      <c r="T109" s="41">
        <v>1.08</v>
      </c>
      <c r="U109" s="30" t="s">
        <v>100</v>
      </c>
      <c r="V109" s="30">
        <v>178</v>
      </c>
      <c r="W109" s="30">
        <v>75</v>
      </c>
      <c r="X109" s="30">
        <v>9</v>
      </c>
      <c r="Y109" s="30" t="s">
        <v>19</v>
      </c>
    </row>
    <row r="110" spans="1:25" x14ac:dyDescent="0.35">
      <c r="A110" s="30" t="s">
        <v>229</v>
      </c>
      <c r="B110" s="34" t="s">
        <v>12</v>
      </c>
      <c r="C110" s="30" t="s">
        <v>101</v>
      </c>
      <c r="D110" s="31">
        <v>6.5</v>
      </c>
      <c r="E110" s="30" t="s">
        <v>102</v>
      </c>
      <c r="F110" s="30">
        <v>3.0000000000000001E-3</v>
      </c>
      <c r="G110" s="30">
        <v>8.0000000000000002E-3</v>
      </c>
      <c r="H110" s="30">
        <v>8.0000000000000002E-3</v>
      </c>
      <c r="I110" s="30">
        <v>0</v>
      </c>
      <c r="J110" s="30" t="s">
        <v>103</v>
      </c>
      <c r="K110" s="30" t="s">
        <v>95</v>
      </c>
      <c r="L110" s="42">
        <v>1.32</v>
      </c>
      <c r="M110" s="30" t="s">
        <v>102</v>
      </c>
      <c r="N110" s="31" t="s">
        <v>98</v>
      </c>
      <c r="O110" s="30">
        <v>3.46</v>
      </c>
      <c r="P110" s="30">
        <v>4.17</v>
      </c>
      <c r="Q110" s="30">
        <v>0.83</v>
      </c>
      <c r="R110" s="30" t="s">
        <v>104</v>
      </c>
      <c r="S110" s="30">
        <v>9</v>
      </c>
      <c r="T110" s="41">
        <v>1.077</v>
      </c>
      <c r="U110" s="30" t="s">
        <v>100</v>
      </c>
      <c r="V110" s="30">
        <v>180</v>
      </c>
      <c r="W110" s="30">
        <v>75</v>
      </c>
      <c r="X110" s="30">
        <v>9</v>
      </c>
      <c r="Y110" s="30" t="s">
        <v>19</v>
      </c>
    </row>
    <row r="111" spans="1:25" x14ac:dyDescent="0.35">
      <c r="A111" s="30" t="s">
        <v>230</v>
      </c>
      <c r="B111" s="34" t="s">
        <v>12</v>
      </c>
      <c r="C111" s="30" t="s">
        <v>101</v>
      </c>
      <c r="D111" s="31">
        <v>6.5</v>
      </c>
      <c r="E111" s="30" t="s">
        <v>102</v>
      </c>
      <c r="F111" s="30">
        <v>3.0000000000000001E-3</v>
      </c>
      <c r="G111" s="30">
        <v>8.0000000000000002E-3</v>
      </c>
      <c r="H111" s="30">
        <v>8.0000000000000002E-3</v>
      </c>
      <c r="I111" s="30">
        <v>0</v>
      </c>
      <c r="J111" s="30" t="s">
        <v>103</v>
      </c>
      <c r="K111" s="30" t="s">
        <v>95</v>
      </c>
      <c r="L111" s="42">
        <v>1.32</v>
      </c>
      <c r="M111" s="30" t="s">
        <v>102</v>
      </c>
      <c r="N111" s="31" t="s">
        <v>105</v>
      </c>
      <c r="O111" s="30">
        <v>3.46</v>
      </c>
      <c r="P111" s="30">
        <v>4.17</v>
      </c>
      <c r="Q111" s="30">
        <v>0.83</v>
      </c>
      <c r="R111" s="30" t="s">
        <v>104</v>
      </c>
      <c r="S111" s="30">
        <v>9</v>
      </c>
      <c r="T111" s="41">
        <v>1.03</v>
      </c>
      <c r="U111" s="30" t="s">
        <v>100</v>
      </c>
      <c r="V111" s="30">
        <v>140</v>
      </c>
      <c r="W111" s="30">
        <v>75</v>
      </c>
      <c r="X111" s="30">
        <v>9</v>
      </c>
      <c r="Y111" s="30" t="s">
        <v>19</v>
      </c>
    </row>
    <row r="112" spans="1:25" x14ac:dyDescent="0.35">
      <c r="A112" s="30" t="s">
        <v>225</v>
      </c>
      <c r="B112" s="34" t="s">
        <v>12</v>
      </c>
      <c r="C112" s="30" t="s">
        <v>101</v>
      </c>
      <c r="D112" s="31">
        <v>5.6</v>
      </c>
      <c r="E112" s="30" t="s">
        <v>102</v>
      </c>
      <c r="F112" s="30">
        <v>7.0000000000000001E-3</v>
      </c>
      <c r="G112" s="30">
        <v>1.0999999999999999E-2</v>
      </c>
      <c r="H112" s="30">
        <v>1.0999999999999999E-2</v>
      </c>
      <c r="I112" s="30">
        <v>0</v>
      </c>
      <c r="J112" s="30" t="s">
        <v>103</v>
      </c>
      <c r="K112" s="30" t="s">
        <v>95</v>
      </c>
      <c r="L112" s="37">
        <v>1.39</v>
      </c>
      <c r="M112" s="30" t="s">
        <v>102</v>
      </c>
      <c r="N112" s="31" t="s">
        <v>97</v>
      </c>
      <c r="O112" s="30">
        <v>2.31</v>
      </c>
      <c r="P112" s="30">
        <v>4.13</v>
      </c>
      <c r="Q112" s="30">
        <v>0.56000000000000005</v>
      </c>
      <c r="R112" s="30" t="s">
        <v>104</v>
      </c>
      <c r="S112" s="30">
        <v>0</v>
      </c>
      <c r="T112" s="30" t="s">
        <v>104</v>
      </c>
      <c r="U112" s="30" t="s">
        <v>104</v>
      </c>
      <c r="V112" s="30">
        <v>0</v>
      </c>
      <c r="W112" s="30">
        <v>63</v>
      </c>
      <c r="X112" s="30">
        <v>0</v>
      </c>
      <c r="Y112" s="30" t="s">
        <v>19</v>
      </c>
    </row>
    <row r="113" spans="1:25" x14ac:dyDescent="0.35">
      <c r="A113" s="30" t="s">
        <v>224</v>
      </c>
      <c r="B113" s="34" t="s">
        <v>12</v>
      </c>
      <c r="C113" s="30" t="s">
        <v>101</v>
      </c>
      <c r="D113" s="31">
        <v>5.6</v>
      </c>
      <c r="E113" s="30" t="s">
        <v>102</v>
      </c>
      <c r="F113" s="30">
        <v>7.0000000000000001E-3</v>
      </c>
      <c r="G113" s="30">
        <v>1.0999999999999999E-2</v>
      </c>
      <c r="H113" s="30">
        <v>1.0999999999999999E-2</v>
      </c>
      <c r="I113" s="30">
        <v>0</v>
      </c>
      <c r="J113" s="30" t="s">
        <v>103</v>
      </c>
      <c r="K113" s="30" t="s">
        <v>95</v>
      </c>
      <c r="L113" s="37">
        <v>1.39</v>
      </c>
      <c r="M113" s="30" t="s">
        <v>102</v>
      </c>
      <c r="N113" s="31" t="s">
        <v>98</v>
      </c>
      <c r="O113" s="30">
        <v>2.31</v>
      </c>
      <c r="P113" s="30">
        <v>4.13</v>
      </c>
      <c r="Q113" s="30">
        <v>0.56000000000000005</v>
      </c>
      <c r="R113" s="30" t="s">
        <v>104</v>
      </c>
      <c r="S113" s="30">
        <v>0</v>
      </c>
      <c r="T113" s="40">
        <v>1.08</v>
      </c>
      <c r="U113" s="30" t="s">
        <v>119</v>
      </c>
      <c r="V113" s="30">
        <v>186</v>
      </c>
      <c r="W113" s="30">
        <v>63</v>
      </c>
      <c r="X113" s="30">
        <v>0</v>
      </c>
      <c r="Y113" s="30" t="s">
        <v>19</v>
      </c>
    </row>
    <row r="114" spans="1:25" x14ac:dyDescent="0.35">
      <c r="A114" s="30" t="s">
        <v>223</v>
      </c>
      <c r="B114" s="34" t="s">
        <v>12</v>
      </c>
      <c r="C114" s="30" t="s">
        <v>101</v>
      </c>
      <c r="D114" s="31">
        <v>5.6</v>
      </c>
      <c r="E114" s="30" t="s">
        <v>102</v>
      </c>
      <c r="F114" s="47">
        <v>7.0000000000000001E-3</v>
      </c>
      <c r="G114" s="47">
        <v>1.0999999999999999E-2</v>
      </c>
      <c r="H114" s="47">
        <v>1.0999999999999999E-2</v>
      </c>
      <c r="I114" s="30">
        <v>0</v>
      </c>
      <c r="J114" s="47" t="s">
        <v>103</v>
      </c>
      <c r="K114" s="30" t="s">
        <v>95</v>
      </c>
      <c r="L114" s="37">
        <v>1.39</v>
      </c>
      <c r="M114" s="30" t="s">
        <v>102</v>
      </c>
      <c r="N114" s="31" t="s">
        <v>98</v>
      </c>
      <c r="O114" s="30">
        <v>2.31</v>
      </c>
      <c r="P114" s="30">
        <v>4.13</v>
      </c>
      <c r="Q114" s="30">
        <v>0.56000000000000005</v>
      </c>
      <c r="R114" s="30" t="s">
        <v>104</v>
      </c>
      <c r="S114" s="30">
        <v>0</v>
      </c>
      <c r="T114" s="40">
        <v>1.262</v>
      </c>
      <c r="U114" s="30" t="s">
        <v>100</v>
      </c>
      <c r="V114" s="30">
        <v>280</v>
      </c>
      <c r="W114" s="30">
        <v>63</v>
      </c>
      <c r="X114" s="30">
        <v>0</v>
      </c>
      <c r="Y114" s="30" t="s">
        <v>19</v>
      </c>
    </row>
    <row r="115" spans="1:25" x14ac:dyDescent="0.35">
      <c r="A115" s="30" t="s">
        <v>227</v>
      </c>
      <c r="B115" s="34" t="s">
        <v>12</v>
      </c>
      <c r="C115" s="30" t="s">
        <v>101</v>
      </c>
      <c r="D115" s="31">
        <v>5.6</v>
      </c>
      <c r="E115" s="30" t="s">
        <v>102</v>
      </c>
      <c r="F115" s="47">
        <v>7.0000000000000001E-3</v>
      </c>
      <c r="G115" s="47">
        <v>1.0999999999999999E-2</v>
      </c>
      <c r="H115" s="47">
        <v>1.0999999999999999E-2</v>
      </c>
      <c r="I115" s="47">
        <v>0</v>
      </c>
      <c r="J115" s="47" t="s">
        <v>103</v>
      </c>
      <c r="K115" s="30" t="s">
        <v>95</v>
      </c>
      <c r="L115" s="37">
        <v>1.39</v>
      </c>
      <c r="M115" s="30" t="s">
        <v>102</v>
      </c>
      <c r="N115" s="31" t="s">
        <v>98</v>
      </c>
      <c r="O115" s="30">
        <v>2.31</v>
      </c>
      <c r="P115" s="30">
        <v>4.13</v>
      </c>
      <c r="Q115" s="30">
        <v>0.56000000000000005</v>
      </c>
      <c r="R115" s="30" t="s">
        <v>104</v>
      </c>
      <c r="S115" s="30">
        <v>9</v>
      </c>
      <c r="T115" s="41">
        <v>1.075</v>
      </c>
      <c r="U115" s="30" t="s">
        <v>119</v>
      </c>
      <c r="V115" s="30">
        <v>180</v>
      </c>
      <c r="W115" s="30">
        <v>75</v>
      </c>
      <c r="X115" s="30">
        <v>9</v>
      </c>
      <c r="Y115" s="30" t="s">
        <v>19</v>
      </c>
    </row>
    <row r="116" spans="1:25" x14ac:dyDescent="0.35">
      <c r="A116" s="30" t="s">
        <v>226</v>
      </c>
      <c r="B116" s="34" t="s">
        <v>12</v>
      </c>
      <c r="C116" s="30" t="s">
        <v>101</v>
      </c>
      <c r="D116" s="31">
        <v>5.6</v>
      </c>
      <c r="E116" s="30" t="s">
        <v>102</v>
      </c>
      <c r="F116" s="47">
        <v>7.0000000000000001E-3</v>
      </c>
      <c r="G116" s="47">
        <v>1.0999999999999999E-2</v>
      </c>
      <c r="H116" s="47">
        <v>1.0999999999999999E-2</v>
      </c>
      <c r="I116" s="47">
        <v>0</v>
      </c>
      <c r="J116" s="47" t="s">
        <v>103</v>
      </c>
      <c r="K116" s="30" t="s">
        <v>95</v>
      </c>
      <c r="L116" s="37">
        <v>1.39</v>
      </c>
      <c r="M116" s="30" t="s">
        <v>102</v>
      </c>
      <c r="N116" s="31" t="s">
        <v>98</v>
      </c>
      <c r="O116" s="30">
        <v>2.31</v>
      </c>
      <c r="P116" s="30">
        <v>4.13</v>
      </c>
      <c r="Q116" s="30">
        <v>0.56000000000000005</v>
      </c>
      <c r="R116" s="30" t="s">
        <v>104</v>
      </c>
      <c r="S116" s="30">
        <v>9</v>
      </c>
      <c r="T116" s="37">
        <v>0.89</v>
      </c>
      <c r="U116" s="30" t="s">
        <v>100</v>
      </c>
      <c r="V116" s="30">
        <v>180</v>
      </c>
      <c r="W116" s="30">
        <v>75</v>
      </c>
      <c r="X116" s="30">
        <v>9</v>
      </c>
      <c r="Y116" s="30" t="s">
        <v>19</v>
      </c>
    </row>
    <row r="117" spans="1:25" x14ac:dyDescent="0.35">
      <c r="A117" s="30" t="s">
        <v>228</v>
      </c>
      <c r="B117" s="34" t="s">
        <v>12</v>
      </c>
      <c r="C117" s="30" t="s">
        <v>101</v>
      </c>
      <c r="D117" s="31">
        <v>5.6</v>
      </c>
      <c r="E117" s="30" t="s">
        <v>102</v>
      </c>
      <c r="F117" s="47">
        <v>7.0000000000000001E-3</v>
      </c>
      <c r="G117" s="47">
        <v>1.0999999999999999E-2</v>
      </c>
      <c r="H117" s="47">
        <v>1.0999999999999999E-2</v>
      </c>
      <c r="I117" s="47">
        <v>0</v>
      </c>
      <c r="J117" s="47" t="s">
        <v>103</v>
      </c>
      <c r="K117" s="30" t="s">
        <v>95</v>
      </c>
      <c r="L117" s="42">
        <v>1.39</v>
      </c>
      <c r="M117" s="30" t="s">
        <v>102</v>
      </c>
      <c r="N117" s="31" t="s">
        <v>105</v>
      </c>
      <c r="O117" s="30">
        <v>2.31</v>
      </c>
      <c r="P117" s="30">
        <v>4.13</v>
      </c>
      <c r="Q117" s="30">
        <v>0.56000000000000005</v>
      </c>
      <c r="R117" s="30" t="s">
        <v>104</v>
      </c>
      <c r="S117" s="30">
        <v>9</v>
      </c>
      <c r="T117" s="37">
        <v>1.07</v>
      </c>
      <c r="U117" s="30" t="s">
        <v>100</v>
      </c>
      <c r="V117" s="30">
        <v>140</v>
      </c>
      <c r="W117" s="30">
        <v>75</v>
      </c>
      <c r="X117" s="30">
        <v>9</v>
      </c>
      <c r="Y117" s="30" t="s">
        <v>19</v>
      </c>
    </row>
    <row r="118" spans="1:25" x14ac:dyDescent="0.35">
      <c r="A118" s="31" t="s">
        <v>222</v>
      </c>
      <c r="B118" s="34" t="s">
        <v>12</v>
      </c>
      <c r="C118" s="31" t="s">
        <v>101</v>
      </c>
      <c r="D118" s="31">
        <v>8.3000000000000007</v>
      </c>
      <c r="E118" s="31" t="s">
        <v>102</v>
      </c>
      <c r="F118" s="48">
        <v>2.5000000000000001E-2</v>
      </c>
      <c r="G118" s="48">
        <v>7.0000000000000001E-3</v>
      </c>
      <c r="H118" s="48">
        <v>2.5000000000000001E-2</v>
      </c>
      <c r="I118" s="48">
        <v>3.6999999999999998E-2</v>
      </c>
      <c r="J118" s="49" t="s">
        <v>103</v>
      </c>
      <c r="K118" s="31" t="s">
        <v>95</v>
      </c>
      <c r="L118" s="37">
        <v>1.48</v>
      </c>
      <c r="M118" s="31" t="s">
        <v>102</v>
      </c>
      <c r="N118" s="31" t="s">
        <v>97</v>
      </c>
      <c r="O118" s="30">
        <v>5.21</v>
      </c>
      <c r="P118" s="30">
        <v>4.2699999999999996</v>
      </c>
      <c r="Q118" s="50">
        <f>O118/P118</f>
        <v>1.2201405152224825</v>
      </c>
      <c r="R118" s="30" t="s">
        <v>104</v>
      </c>
      <c r="S118" s="30">
        <v>0</v>
      </c>
      <c r="T118" s="30" t="s">
        <v>104</v>
      </c>
      <c r="U118" s="30" t="s">
        <v>104</v>
      </c>
      <c r="V118" s="30">
        <v>0</v>
      </c>
      <c r="W118" s="30">
        <v>63</v>
      </c>
      <c r="X118" s="30">
        <v>0</v>
      </c>
      <c r="Y118" s="30" t="s">
        <v>19</v>
      </c>
    </row>
    <row r="119" spans="1:25" x14ac:dyDescent="0.35">
      <c r="A119" s="31" t="s">
        <v>221</v>
      </c>
      <c r="B119" s="34" t="s">
        <v>12</v>
      </c>
      <c r="C119" s="31" t="s">
        <v>101</v>
      </c>
      <c r="D119" s="31">
        <v>8.3000000000000007</v>
      </c>
      <c r="E119" s="31" t="s">
        <v>102</v>
      </c>
      <c r="F119" s="48">
        <v>2.5000000000000001E-2</v>
      </c>
      <c r="G119" s="48">
        <v>7.0000000000000001E-3</v>
      </c>
      <c r="H119" s="48">
        <v>2.5000000000000001E-2</v>
      </c>
      <c r="I119" s="48">
        <v>3.6999999999999998E-2</v>
      </c>
      <c r="J119" s="49" t="s">
        <v>103</v>
      </c>
      <c r="K119" s="31" t="s">
        <v>95</v>
      </c>
      <c r="L119" s="37">
        <v>1.48</v>
      </c>
      <c r="M119" s="31" t="s">
        <v>102</v>
      </c>
      <c r="N119" s="31" t="s">
        <v>98</v>
      </c>
      <c r="O119" s="30">
        <v>5.21</v>
      </c>
      <c r="P119" s="30">
        <v>4.2699999999999996</v>
      </c>
      <c r="Q119" s="50">
        <v>1.2201405152224825</v>
      </c>
      <c r="R119" s="30" t="s">
        <v>104</v>
      </c>
      <c r="S119" s="31">
        <v>9</v>
      </c>
      <c r="T119" s="37">
        <v>1.01</v>
      </c>
      <c r="U119" s="30" t="s">
        <v>100</v>
      </c>
      <c r="V119" s="30">
        <v>180</v>
      </c>
      <c r="W119" s="30">
        <v>75</v>
      </c>
      <c r="X119" s="30">
        <v>9</v>
      </c>
      <c r="Y119" s="30" t="s">
        <v>19</v>
      </c>
    </row>
    <row r="120" spans="1:25" x14ac:dyDescent="0.35">
      <c r="A120" s="31" t="s">
        <v>220</v>
      </c>
      <c r="B120" s="34" t="s">
        <v>12</v>
      </c>
      <c r="C120" s="31" t="s">
        <v>101</v>
      </c>
      <c r="D120" s="31">
        <v>8.3000000000000007</v>
      </c>
      <c r="E120" s="31" t="s">
        <v>102</v>
      </c>
      <c r="F120" s="48">
        <v>2.5000000000000001E-2</v>
      </c>
      <c r="G120" s="48">
        <v>7.0000000000000001E-3</v>
      </c>
      <c r="H120" s="48">
        <v>2.5000000000000001E-2</v>
      </c>
      <c r="I120" s="48">
        <v>3.6999999999999998E-2</v>
      </c>
      <c r="J120" s="49" t="s">
        <v>103</v>
      </c>
      <c r="K120" s="31" t="s">
        <v>95</v>
      </c>
      <c r="L120" s="37">
        <v>1.48</v>
      </c>
      <c r="M120" s="31" t="s">
        <v>102</v>
      </c>
      <c r="N120" s="31" t="s">
        <v>98</v>
      </c>
      <c r="O120" s="30">
        <v>5.21</v>
      </c>
      <c r="P120" s="30">
        <v>4.2699999999999996</v>
      </c>
      <c r="Q120" s="50">
        <f>O120/P120</f>
        <v>1.2201405152224825</v>
      </c>
      <c r="R120" s="30" t="s">
        <v>104</v>
      </c>
      <c r="S120" s="31">
        <v>9</v>
      </c>
      <c r="T120" s="37">
        <v>1.01</v>
      </c>
      <c r="U120" s="30" t="s">
        <v>100</v>
      </c>
      <c r="V120" s="30">
        <v>180</v>
      </c>
      <c r="W120" s="30">
        <v>76</v>
      </c>
      <c r="X120" s="30">
        <v>9</v>
      </c>
      <c r="Y120" s="30" t="s">
        <v>19</v>
      </c>
    </row>
    <row r="121" spans="1:25" x14ac:dyDescent="0.35">
      <c r="A121" s="31" t="s">
        <v>219</v>
      </c>
      <c r="B121" s="34" t="s">
        <v>12</v>
      </c>
      <c r="C121" s="31" t="s">
        <v>101</v>
      </c>
      <c r="D121" s="31">
        <v>12.3</v>
      </c>
      <c r="E121" s="31" t="s">
        <v>102</v>
      </c>
      <c r="F121" s="48">
        <v>2.5000000000000001E-2</v>
      </c>
      <c r="G121" s="48">
        <v>7.0000000000000001E-3</v>
      </c>
      <c r="H121" s="48">
        <v>2.5000000000000001E-2</v>
      </c>
      <c r="I121" s="48">
        <v>3.6999999999999998E-2</v>
      </c>
      <c r="J121" s="49" t="s">
        <v>103</v>
      </c>
      <c r="K121" s="31" t="s">
        <v>95</v>
      </c>
      <c r="L121" s="37">
        <v>1.53</v>
      </c>
      <c r="M121" s="31" t="s">
        <v>102</v>
      </c>
      <c r="N121" s="31" t="s">
        <v>97</v>
      </c>
      <c r="O121" s="30">
        <v>7.8</v>
      </c>
      <c r="P121" s="30">
        <v>4.3600000000000003</v>
      </c>
      <c r="Q121" s="39">
        <f>O121/P121</f>
        <v>1.7889908256880733</v>
      </c>
      <c r="R121" s="30" t="s">
        <v>104</v>
      </c>
      <c r="S121" s="30">
        <v>0</v>
      </c>
      <c r="T121" s="30" t="s">
        <v>104</v>
      </c>
      <c r="U121" s="30" t="s">
        <v>104</v>
      </c>
      <c r="V121" s="30">
        <v>0</v>
      </c>
      <c r="W121" s="30">
        <v>70</v>
      </c>
      <c r="X121" s="30">
        <v>9</v>
      </c>
      <c r="Y121" s="30" t="s">
        <v>19</v>
      </c>
    </row>
    <row r="122" spans="1:25" x14ac:dyDescent="0.35">
      <c r="A122" s="30" t="s">
        <v>218</v>
      </c>
      <c r="B122" s="34" t="s">
        <v>12</v>
      </c>
      <c r="C122" s="31" t="s">
        <v>101</v>
      </c>
      <c r="D122" s="31">
        <v>12.3</v>
      </c>
      <c r="E122" s="30" t="s">
        <v>102</v>
      </c>
      <c r="F122" s="35">
        <v>2.5000000000000001E-2</v>
      </c>
      <c r="G122" s="35">
        <v>7.0000000000000001E-3</v>
      </c>
      <c r="H122" s="35">
        <v>2.5000000000000001E-2</v>
      </c>
      <c r="I122" s="35">
        <v>3.6999999999999998E-2</v>
      </c>
      <c r="J122" s="37" t="s">
        <v>103</v>
      </c>
      <c r="K122" s="30" t="s">
        <v>95</v>
      </c>
      <c r="L122" s="37">
        <v>1.34</v>
      </c>
      <c r="M122" s="30" t="s">
        <v>102</v>
      </c>
      <c r="N122" s="31" t="s">
        <v>98</v>
      </c>
      <c r="O122" s="30">
        <v>7.8</v>
      </c>
      <c r="P122" s="30">
        <v>4.3600000000000003</v>
      </c>
      <c r="Q122" s="39">
        <f>O122/P122</f>
        <v>1.7889908256880733</v>
      </c>
      <c r="R122" s="30" t="s">
        <v>104</v>
      </c>
      <c r="S122" s="31">
        <v>9</v>
      </c>
      <c r="T122" s="37">
        <v>1.53</v>
      </c>
      <c r="U122" s="30" t="s">
        <v>100</v>
      </c>
      <c r="V122" s="30">
        <v>180</v>
      </c>
      <c r="W122" s="30">
        <v>75</v>
      </c>
      <c r="X122" s="30">
        <v>9</v>
      </c>
      <c r="Y122" s="30" t="s">
        <v>19</v>
      </c>
    </row>
    <row r="123" spans="1:25" x14ac:dyDescent="0.35">
      <c r="A123" s="31" t="s">
        <v>217</v>
      </c>
      <c r="B123" s="34" t="s">
        <v>12</v>
      </c>
      <c r="C123" s="31" t="s">
        <v>101</v>
      </c>
      <c r="D123" s="31">
        <v>12.3</v>
      </c>
      <c r="E123" s="31" t="s">
        <v>102</v>
      </c>
      <c r="F123" s="35">
        <v>2.5000000000000001E-2</v>
      </c>
      <c r="G123" s="35">
        <v>7.0000000000000001E-3</v>
      </c>
      <c r="H123" s="35">
        <v>2.5000000000000001E-2</v>
      </c>
      <c r="I123" s="35">
        <v>3.6999999999999998E-2</v>
      </c>
      <c r="J123" s="49" t="s">
        <v>103</v>
      </c>
      <c r="K123" s="31" t="s">
        <v>95</v>
      </c>
      <c r="L123" s="37">
        <v>1.53</v>
      </c>
      <c r="M123" s="31" t="s">
        <v>102</v>
      </c>
      <c r="N123" s="31" t="s">
        <v>105</v>
      </c>
      <c r="O123" s="30">
        <v>7.8</v>
      </c>
      <c r="P123" s="30">
        <v>4.3600000000000003</v>
      </c>
      <c r="Q123" s="39">
        <f>O123/P123</f>
        <v>1.7889908256880733</v>
      </c>
      <c r="R123" s="30" t="s">
        <v>104</v>
      </c>
      <c r="S123" s="31">
        <v>9</v>
      </c>
      <c r="T123" s="37">
        <v>1.03</v>
      </c>
      <c r="U123" s="30" t="s">
        <v>99</v>
      </c>
      <c r="V123" s="30">
        <v>420</v>
      </c>
      <c r="W123" s="30">
        <v>110</v>
      </c>
      <c r="X123" s="30">
        <v>9</v>
      </c>
      <c r="Y123" s="30" t="s">
        <v>19</v>
      </c>
    </row>
    <row r="124" spans="1:25" x14ac:dyDescent="0.35">
      <c r="A124" s="31" t="s">
        <v>216</v>
      </c>
      <c r="B124" s="34" t="s">
        <v>12</v>
      </c>
      <c r="C124" s="31" t="s">
        <v>101</v>
      </c>
      <c r="D124" s="31">
        <v>12.3</v>
      </c>
      <c r="E124" s="31" t="s">
        <v>102</v>
      </c>
      <c r="F124" s="35">
        <v>2.5000000000000001E-2</v>
      </c>
      <c r="G124" s="35">
        <v>7.0000000000000001E-3</v>
      </c>
      <c r="H124" s="35">
        <v>2.5000000000000001E-2</v>
      </c>
      <c r="I124" s="35">
        <v>3.6999999999999998E-2</v>
      </c>
      <c r="J124" s="31" t="s">
        <v>103</v>
      </c>
      <c r="K124" s="31" t="s">
        <v>95</v>
      </c>
      <c r="L124" s="37">
        <v>1.53</v>
      </c>
      <c r="M124" s="31" t="s">
        <v>102</v>
      </c>
      <c r="N124" s="31" t="s">
        <v>97</v>
      </c>
      <c r="O124" s="30">
        <v>9.9499999999999993</v>
      </c>
      <c r="P124" s="30">
        <v>4.22</v>
      </c>
      <c r="Q124" s="39">
        <f>O124/P124</f>
        <v>2.3578199052132702</v>
      </c>
      <c r="R124" s="30" t="s">
        <v>104</v>
      </c>
      <c r="S124" s="30">
        <v>0</v>
      </c>
      <c r="T124" s="30" t="s">
        <v>104</v>
      </c>
      <c r="U124" s="30" t="s">
        <v>104</v>
      </c>
      <c r="V124" s="30">
        <v>0</v>
      </c>
      <c r="W124" s="30">
        <v>70</v>
      </c>
      <c r="X124" s="30">
        <v>9</v>
      </c>
      <c r="Y124" s="30" t="s">
        <v>19</v>
      </c>
    </row>
    <row r="125" spans="1:25" x14ac:dyDescent="0.35">
      <c r="A125" s="31" t="s">
        <v>215</v>
      </c>
      <c r="B125" s="34" t="s">
        <v>12</v>
      </c>
      <c r="C125" s="31" t="s">
        <v>101</v>
      </c>
      <c r="D125" s="31">
        <v>12.3</v>
      </c>
      <c r="E125" s="31" t="s">
        <v>102</v>
      </c>
      <c r="F125" s="35">
        <v>2.5000000000000001E-2</v>
      </c>
      <c r="G125" s="35">
        <v>7.0000000000000001E-3</v>
      </c>
      <c r="H125" s="35">
        <v>2.5000000000000001E-2</v>
      </c>
      <c r="I125" s="35">
        <v>3.6999999999999998E-2</v>
      </c>
      <c r="J125" s="31" t="s">
        <v>103</v>
      </c>
      <c r="K125" s="31" t="s">
        <v>95</v>
      </c>
      <c r="L125" s="37">
        <v>1.53</v>
      </c>
      <c r="M125" s="31" t="s">
        <v>102</v>
      </c>
      <c r="N125" s="31" t="s">
        <v>105</v>
      </c>
      <c r="O125" s="30">
        <v>9.9499999999999993</v>
      </c>
      <c r="P125" s="30">
        <v>4.22</v>
      </c>
      <c r="Q125" s="39">
        <f>O125/P125</f>
        <v>2.3578199052132702</v>
      </c>
      <c r="R125" s="30" t="s">
        <v>104</v>
      </c>
      <c r="S125" s="31">
        <v>9</v>
      </c>
      <c r="T125" s="37">
        <v>1.03</v>
      </c>
      <c r="U125" s="30" t="s">
        <v>99</v>
      </c>
      <c r="V125" s="30">
        <v>420</v>
      </c>
      <c r="W125" s="30">
        <v>110</v>
      </c>
      <c r="X125" s="30">
        <v>9</v>
      </c>
      <c r="Y125" s="30" t="s">
        <v>19</v>
      </c>
    </row>
    <row r="126" spans="1:25" x14ac:dyDescent="0.35">
      <c r="A126" s="31" t="s">
        <v>214</v>
      </c>
      <c r="B126" s="34" t="s">
        <v>12</v>
      </c>
      <c r="C126" s="31" t="s">
        <v>101</v>
      </c>
      <c r="D126" s="31">
        <v>6.3</v>
      </c>
      <c r="E126" s="31" t="s">
        <v>102</v>
      </c>
      <c r="F126" s="30">
        <v>2.5000000000000001E-2</v>
      </c>
      <c r="G126" s="30">
        <v>0.01</v>
      </c>
      <c r="H126" s="30">
        <v>2.5000000000000001E-2</v>
      </c>
      <c r="I126" s="30">
        <v>3.6999999999999998E-2</v>
      </c>
      <c r="J126" s="31" t="s">
        <v>103</v>
      </c>
      <c r="K126" s="31" t="s">
        <v>95</v>
      </c>
      <c r="L126" s="37">
        <v>1.47</v>
      </c>
      <c r="M126" s="31" t="s">
        <v>102</v>
      </c>
      <c r="N126" s="31" t="s">
        <v>97</v>
      </c>
      <c r="O126" s="30">
        <v>4.03</v>
      </c>
      <c r="P126" s="30">
        <v>4.43</v>
      </c>
      <c r="Q126" s="39">
        <f>O126/P126</f>
        <v>0.90970654627539516</v>
      </c>
      <c r="R126" s="30" t="s">
        <v>104</v>
      </c>
      <c r="S126" s="30">
        <v>0</v>
      </c>
      <c r="T126" s="30" t="s">
        <v>104</v>
      </c>
      <c r="U126" s="30" t="s">
        <v>104</v>
      </c>
      <c r="V126" s="30">
        <v>0</v>
      </c>
      <c r="W126" s="30">
        <v>63</v>
      </c>
      <c r="X126" s="30">
        <f>S126</f>
        <v>0</v>
      </c>
      <c r="Y126" s="30" t="s">
        <v>19</v>
      </c>
    </row>
    <row r="127" spans="1:25" x14ac:dyDescent="0.35">
      <c r="A127" s="31" t="s">
        <v>213</v>
      </c>
      <c r="B127" s="34" t="s">
        <v>12</v>
      </c>
      <c r="C127" s="31" t="s">
        <v>101</v>
      </c>
      <c r="D127" s="31">
        <v>6.3</v>
      </c>
      <c r="E127" s="31" t="s">
        <v>102</v>
      </c>
      <c r="F127" s="30">
        <v>2.5000000000000001E-2</v>
      </c>
      <c r="G127" s="30">
        <v>0.01</v>
      </c>
      <c r="H127" s="30">
        <v>2.5000000000000001E-2</v>
      </c>
      <c r="I127" s="30">
        <v>3.6999999999999998E-2</v>
      </c>
      <c r="J127" s="31" t="s">
        <v>103</v>
      </c>
      <c r="K127" s="31" t="s">
        <v>95</v>
      </c>
      <c r="L127" s="37">
        <v>1.47</v>
      </c>
      <c r="M127" s="31" t="s">
        <v>102</v>
      </c>
      <c r="N127" s="31" t="s">
        <v>98</v>
      </c>
      <c r="O127" s="30">
        <v>4.03</v>
      </c>
      <c r="P127" s="30">
        <v>4.43</v>
      </c>
      <c r="Q127" s="39">
        <v>0.90970654627539516</v>
      </c>
      <c r="R127" s="30" t="s">
        <v>104</v>
      </c>
      <c r="S127" s="31">
        <v>9</v>
      </c>
      <c r="T127" s="37">
        <v>1.01</v>
      </c>
      <c r="U127" s="30" t="s">
        <v>100</v>
      </c>
      <c r="V127" s="30">
        <v>180</v>
      </c>
      <c r="W127" s="30">
        <v>75</v>
      </c>
      <c r="X127" s="30">
        <f>S127</f>
        <v>9</v>
      </c>
      <c r="Y127" s="30" t="s">
        <v>19</v>
      </c>
    </row>
    <row r="128" spans="1:25" x14ac:dyDescent="0.35">
      <c r="A128" s="30" t="s">
        <v>212</v>
      </c>
      <c r="B128" s="34" t="s">
        <v>12</v>
      </c>
      <c r="C128" s="31" t="s">
        <v>101</v>
      </c>
      <c r="D128" s="31">
        <v>6.3</v>
      </c>
      <c r="E128" s="31" t="s">
        <v>102</v>
      </c>
      <c r="F128" s="30">
        <v>2.5000000000000001E-2</v>
      </c>
      <c r="G128" s="30">
        <v>0.01</v>
      </c>
      <c r="H128" s="30">
        <v>2.5000000000000001E-2</v>
      </c>
      <c r="I128" s="30">
        <v>3.6999999999999998E-2</v>
      </c>
      <c r="J128" s="31" t="s">
        <v>103</v>
      </c>
      <c r="K128" s="31" t="s">
        <v>95</v>
      </c>
      <c r="L128" s="37">
        <v>1.47</v>
      </c>
      <c r="M128" s="31" t="s">
        <v>102</v>
      </c>
      <c r="N128" s="31" t="s">
        <v>98</v>
      </c>
      <c r="O128" s="30">
        <v>4.03</v>
      </c>
      <c r="P128" s="30">
        <v>4.43</v>
      </c>
      <c r="Q128" s="39">
        <f>O128/P128</f>
        <v>0.90970654627539516</v>
      </c>
      <c r="R128" s="30" t="s">
        <v>104</v>
      </c>
      <c r="S128" s="31">
        <v>9</v>
      </c>
      <c r="T128" s="37">
        <v>1.01</v>
      </c>
      <c r="U128" s="30" t="s">
        <v>100</v>
      </c>
      <c r="V128" s="30">
        <v>180</v>
      </c>
      <c r="W128" s="30">
        <v>75</v>
      </c>
      <c r="X128" s="30">
        <f>S128</f>
        <v>9</v>
      </c>
      <c r="Y128" s="30" t="s">
        <v>19</v>
      </c>
    </row>
    <row r="129" spans="1:25" x14ac:dyDescent="0.35">
      <c r="A129" s="31" t="s">
        <v>211</v>
      </c>
      <c r="B129" s="34" t="s">
        <v>12</v>
      </c>
      <c r="C129" s="31" t="s">
        <v>101</v>
      </c>
      <c r="D129" s="31">
        <v>6.3</v>
      </c>
      <c r="E129" s="31" t="s">
        <v>102</v>
      </c>
      <c r="F129" s="30">
        <v>2.5000000000000001E-2</v>
      </c>
      <c r="G129" s="30">
        <v>0.01</v>
      </c>
      <c r="H129" s="30">
        <v>2.5000000000000001E-2</v>
      </c>
      <c r="I129" s="30">
        <v>3.6999999999999998E-2</v>
      </c>
      <c r="J129" s="31" t="s">
        <v>103</v>
      </c>
      <c r="K129" s="31" t="s">
        <v>95</v>
      </c>
      <c r="L129" s="37">
        <v>1.47</v>
      </c>
      <c r="M129" s="31" t="s">
        <v>102</v>
      </c>
      <c r="N129" s="31" t="s">
        <v>98</v>
      </c>
      <c r="O129" s="30">
        <v>4.03</v>
      </c>
      <c r="P129" s="30">
        <v>4.43</v>
      </c>
      <c r="Q129" s="39">
        <f>O129/P129</f>
        <v>0.90970654627539516</v>
      </c>
      <c r="R129" s="30" t="s">
        <v>104</v>
      </c>
      <c r="S129" s="31">
        <v>9</v>
      </c>
      <c r="T129" s="37">
        <v>1.01</v>
      </c>
      <c r="U129" s="30" t="s">
        <v>100</v>
      </c>
      <c r="V129" s="30">
        <v>180</v>
      </c>
      <c r="W129" s="30">
        <v>76</v>
      </c>
      <c r="X129" s="30">
        <f>S129</f>
        <v>9</v>
      </c>
      <c r="Y129" s="30" t="s">
        <v>19</v>
      </c>
    </row>
    <row r="130" spans="1:25" x14ac:dyDescent="0.35">
      <c r="A130" s="30" t="s">
        <v>280</v>
      </c>
      <c r="B130" s="34" t="s">
        <v>12</v>
      </c>
      <c r="C130" s="30" t="s">
        <v>125</v>
      </c>
      <c r="D130" s="31">
        <v>2.1</v>
      </c>
      <c r="E130" s="30" t="s">
        <v>94</v>
      </c>
      <c r="F130" s="30" t="s">
        <v>104</v>
      </c>
      <c r="G130" s="30" t="s">
        <v>104</v>
      </c>
      <c r="H130" s="30" t="s">
        <v>104</v>
      </c>
      <c r="I130" s="30" t="s">
        <v>104</v>
      </c>
      <c r="J130" s="30" t="s">
        <v>104</v>
      </c>
      <c r="K130" s="30" t="s">
        <v>121</v>
      </c>
      <c r="L130" s="30" t="s">
        <v>104</v>
      </c>
      <c r="M130" s="30" t="s">
        <v>106</v>
      </c>
      <c r="N130" s="31" t="s">
        <v>98</v>
      </c>
      <c r="O130" s="30">
        <v>2.1</v>
      </c>
      <c r="P130" s="30" t="s">
        <v>104</v>
      </c>
      <c r="Q130" s="30">
        <v>0.47</v>
      </c>
      <c r="R130" s="30" t="s">
        <v>104</v>
      </c>
      <c r="S130" s="30" t="s">
        <v>104</v>
      </c>
      <c r="T130" s="37">
        <v>1.61</v>
      </c>
      <c r="U130" s="30" t="s">
        <v>119</v>
      </c>
      <c r="V130" s="30">
        <v>190</v>
      </c>
      <c r="W130" s="30" t="s">
        <v>104</v>
      </c>
      <c r="X130" s="30" t="s">
        <v>104</v>
      </c>
      <c r="Y130" s="30" t="s">
        <v>15</v>
      </c>
    </row>
    <row r="131" spans="1:25" x14ac:dyDescent="0.35">
      <c r="A131" s="30" t="s">
        <v>279</v>
      </c>
      <c r="B131" s="34" t="s">
        <v>12</v>
      </c>
      <c r="C131" s="30" t="s">
        <v>120</v>
      </c>
      <c r="D131" s="31">
        <v>1.8</v>
      </c>
      <c r="E131" s="30" t="s">
        <v>102</v>
      </c>
      <c r="F131" s="30" t="s">
        <v>104</v>
      </c>
      <c r="G131" s="30" t="s">
        <v>104</v>
      </c>
      <c r="H131" s="30" t="s">
        <v>104</v>
      </c>
      <c r="I131" s="30" t="s">
        <v>104</v>
      </c>
      <c r="J131" s="30" t="s">
        <v>104</v>
      </c>
      <c r="K131" s="30" t="s">
        <v>121</v>
      </c>
      <c r="L131" s="30" t="s">
        <v>104</v>
      </c>
      <c r="M131" s="30" t="s">
        <v>102</v>
      </c>
      <c r="N131" s="31" t="s">
        <v>98</v>
      </c>
      <c r="O131" s="30">
        <v>1.8</v>
      </c>
      <c r="P131" s="30" t="s">
        <v>104</v>
      </c>
      <c r="Q131" s="30">
        <v>0.47</v>
      </c>
      <c r="R131" s="30" t="s">
        <v>104</v>
      </c>
      <c r="S131" s="30" t="s">
        <v>104</v>
      </c>
      <c r="T131" s="37">
        <v>1.46</v>
      </c>
      <c r="U131" s="30" t="s">
        <v>119</v>
      </c>
      <c r="V131" s="30">
        <v>190</v>
      </c>
      <c r="W131" s="30" t="s">
        <v>104</v>
      </c>
      <c r="X131" s="30" t="s">
        <v>104</v>
      </c>
      <c r="Y131" s="30" t="s">
        <v>15</v>
      </c>
    </row>
    <row r="132" spans="1:25" x14ac:dyDescent="0.35">
      <c r="A132" s="30" t="s">
        <v>278</v>
      </c>
      <c r="B132" s="34" t="s">
        <v>12</v>
      </c>
      <c r="C132" s="30" t="s">
        <v>120</v>
      </c>
      <c r="D132" s="31">
        <v>1.8</v>
      </c>
      <c r="E132" s="30" t="s">
        <v>102</v>
      </c>
      <c r="F132" s="30" t="s">
        <v>104</v>
      </c>
      <c r="G132" s="30" t="s">
        <v>104</v>
      </c>
      <c r="H132" s="30" t="s">
        <v>104</v>
      </c>
      <c r="I132" s="30" t="s">
        <v>104</v>
      </c>
      <c r="J132" s="30" t="s">
        <v>104</v>
      </c>
      <c r="K132" s="30" t="s">
        <v>121</v>
      </c>
      <c r="L132" s="30" t="s">
        <v>104</v>
      </c>
      <c r="M132" s="30" t="s">
        <v>102</v>
      </c>
      <c r="N132" s="31" t="s">
        <v>98</v>
      </c>
      <c r="O132" s="30">
        <v>1.8</v>
      </c>
      <c r="P132" s="30" t="s">
        <v>104</v>
      </c>
      <c r="Q132" s="30">
        <v>0.47</v>
      </c>
      <c r="R132" s="30" t="s">
        <v>104</v>
      </c>
      <c r="S132" s="30" t="s">
        <v>104</v>
      </c>
      <c r="T132" s="37">
        <v>1.5</v>
      </c>
      <c r="U132" s="30" t="s">
        <v>100</v>
      </c>
      <c r="V132" s="30">
        <v>260</v>
      </c>
      <c r="W132" s="30" t="s">
        <v>104</v>
      </c>
      <c r="X132" s="30" t="s">
        <v>104</v>
      </c>
      <c r="Y132" s="30" t="s">
        <v>15</v>
      </c>
    </row>
    <row r="133" spans="1:25" x14ac:dyDescent="0.35">
      <c r="A133" s="31" t="s">
        <v>162</v>
      </c>
      <c r="B133" s="34" t="s">
        <v>12</v>
      </c>
      <c r="C133" s="31" t="s">
        <v>94</v>
      </c>
      <c r="D133" s="31">
        <v>14</v>
      </c>
      <c r="E133" s="31" t="s">
        <v>94</v>
      </c>
      <c r="F133" s="36">
        <v>5.0000000000000001E-3</v>
      </c>
      <c r="G133" s="36">
        <v>2.5000000000000001E-2</v>
      </c>
      <c r="H133" s="36">
        <v>7.0000000000000001E-3</v>
      </c>
      <c r="I133" s="36">
        <v>0</v>
      </c>
      <c r="J133" s="31" t="s">
        <v>15</v>
      </c>
      <c r="K133" s="31" t="s">
        <v>95</v>
      </c>
      <c r="L133" s="43">
        <v>1.97</v>
      </c>
      <c r="M133" s="31" t="s">
        <v>26</v>
      </c>
      <c r="N133" s="31" t="s">
        <v>97</v>
      </c>
      <c r="O133" s="31">
        <v>5.0599999999999996</v>
      </c>
      <c r="P133" s="31">
        <v>4.87</v>
      </c>
      <c r="Q133" s="31">
        <v>1.04</v>
      </c>
      <c r="R133" s="36">
        <v>0.18</v>
      </c>
      <c r="S133" s="31">
        <v>9</v>
      </c>
      <c r="T133" s="30" t="s">
        <v>104</v>
      </c>
      <c r="U133" s="30" t="s">
        <v>104</v>
      </c>
      <c r="V133" s="30">
        <v>0</v>
      </c>
      <c r="W133" s="30">
        <v>60</v>
      </c>
      <c r="X133" s="30">
        <v>9</v>
      </c>
      <c r="Y133" s="30" t="s">
        <v>15</v>
      </c>
    </row>
    <row r="134" spans="1:25" x14ac:dyDescent="0.35">
      <c r="A134" s="31" t="s">
        <v>161</v>
      </c>
      <c r="B134" s="34" t="s">
        <v>12</v>
      </c>
      <c r="C134" s="31" t="s">
        <v>94</v>
      </c>
      <c r="D134" s="31">
        <v>14</v>
      </c>
      <c r="E134" s="31" t="s">
        <v>94</v>
      </c>
      <c r="F134" s="36">
        <v>5.0000000000000001E-3</v>
      </c>
      <c r="G134" s="36">
        <v>2.5000000000000001E-2</v>
      </c>
      <c r="H134" s="36">
        <v>7.0000000000000001E-3</v>
      </c>
      <c r="I134" s="36">
        <v>0</v>
      </c>
      <c r="J134" s="31" t="s">
        <v>15</v>
      </c>
      <c r="K134" s="31" t="s">
        <v>95</v>
      </c>
      <c r="L134" s="43">
        <v>1.97</v>
      </c>
      <c r="M134" s="31" t="s">
        <v>26</v>
      </c>
      <c r="N134" s="31" t="s">
        <v>98</v>
      </c>
      <c r="O134" s="31">
        <v>5.0599999999999996</v>
      </c>
      <c r="P134" s="31">
        <v>4.87</v>
      </c>
      <c r="Q134" s="31">
        <v>1.04</v>
      </c>
      <c r="R134" s="36">
        <v>0.18</v>
      </c>
      <c r="S134" s="31">
        <v>9</v>
      </c>
      <c r="T134" s="44">
        <v>1.17</v>
      </c>
      <c r="U134" s="31" t="s">
        <v>99</v>
      </c>
      <c r="V134" s="31">
        <v>300</v>
      </c>
      <c r="W134" s="30">
        <v>60</v>
      </c>
      <c r="X134" s="30">
        <v>9</v>
      </c>
      <c r="Y134" s="30" t="s">
        <v>15</v>
      </c>
    </row>
    <row r="135" spans="1:25" x14ac:dyDescent="0.35">
      <c r="A135" s="31" t="s">
        <v>160</v>
      </c>
      <c r="B135" s="34" t="s">
        <v>12</v>
      </c>
      <c r="C135" s="31" t="s">
        <v>94</v>
      </c>
      <c r="D135" s="31">
        <v>19</v>
      </c>
      <c r="E135" s="31" t="s">
        <v>94</v>
      </c>
      <c r="F135" s="36">
        <v>2E-3</v>
      </c>
      <c r="G135" s="36">
        <v>3.5000000000000003E-2</v>
      </c>
      <c r="H135" s="36">
        <v>7.0000000000000001E-3</v>
      </c>
      <c r="I135" s="36">
        <v>0.03</v>
      </c>
      <c r="J135" s="31" t="s">
        <v>15</v>
      </c>
      <c r="K135" s="31" t="s">
        <v>95</v>
      </c>
      <c r="L135" s="43">
        <v>1.92</v>
      </c>
      <c r="M135" s="31" t="s">
        <v>26</v>
      </c>
      <c r="N135" s="31" t="s">
        <v>97</v>
      </c>
      <c r="O135" s="31">
        <v>8.89</v>
      </c>
      <c r="P135" s="31">
        <v>4.8499999999999996</v>
      </c>
      <c r="Q135" s="31">
        <v>1.83</v>
      </c>
      <c r="R135" s="36">
        <v>0.18</v>
      </c>
      <c r="S135" s="31">
        <v>9</v>
      </c>
      <c r="T135" s="30" t="s">
        <v>104</v>
      </c>
      <c r="U135" s="30" t="s">
        <v>104</v>
      </c>
      <c r="V135" s="30">
        <v>0</v>
      </c>
      <c r="W135" s="30">
        <v>140</v>
      </c>
      <c r="X135" s="30">
        <f>S135</f>
        <v>9</v>
      </c>
      <c r="Y135" s="30" t="s">
        <v>15</v>
      </c>
    </row>
    <row r="136" spans="1:25" x14ac:dyDescent="0.35">
      <c r="A136" s="31" t="s">
        <v>159</v>
      </c>
      <c r="B136" s="34" t="s">
        <v>12</v>
      </c>
      <c r="C136" s="31" t="s">
        <v>94</v>
      </c>
      <c r="D136" s="31">
        <v>19</v>
      </c>
      <c r="E136" s="31" t="s">
        <v>94</v>
      </c>
      <c r="F136" s="36">
        <v>2E-3</v>
      </c>
      <c r="G136" s="36">
        <v>3.5000000000000003E-2</v>
      </c>
      <c r="H136" s="36">
        <v>7.0000000000000001E-3</v>
      </c>
      <c r="I136" s="36">
        <v>0.03</v>
      </c>
      <c r="J136" s="31" t="s">
        <v>15</v>
      </c>
      <c r="K136" s="31" t="s">
        <v>95</v>
      </c>
      <c r="L136" s="43">
        <v>1.92</v>
      </c>
      <c r="M136" s="31" t="s">
        <v>26</v>
      </c>
      <c r="N136" s="31" t="s">
        <v>98</v>
      </c>
      <c r="O136" s="31">
        <v>8.89</v>
      </c>
      <c r="P136" s="31">
        <v>4.8499999999999996</v>
      </c>
      <c r="Q136" s="31">
        <v>1.83</v>
      </c>
      <c r="R136" s="36">
        <v>0.18</v>
      </c>
      <c r="S136" s="31">
        <v>9</v>
      </c>
      <c r="T136" s="44">
        <v>1.21</v>
      </c>
      <c r="U136" s="31" t="s">
        <v>99</v>
      </c>
      <c r="V136" s="31">
        <v>300</v>
      </c>
      <c r="W136" s="30">
        <v>140</v>
      </c>
      <c r="X136" s="30">
        <f>S136</f>
        <v>9</v>
      </c>
      <c r="Y136" s="30" t="s">
        <v>15</v>
      </c>
    </row>
    <row r="137" spans="1:25" x14ac:dyDescent="0.35">
      <c r="A137" s="31" t="s">
        <v>158</v>
      </c>
      <c r="B137" s="34" t="s">
        <v>12</v>
      </c>
      <c r="C137" s="31" t="s">
        <v>94</v>
      </c>
      <c r="D137" s="31">
        <v>31</v>
      </c>
      <c r="E137" s="31" t="s">
        <v>94</v>
      </c>
      <c r="F137" s="36">
        <v>1.6E-2</v>
      </c>
      <c r="G137" s="36">
        <v>0.02</v>
      </c>
      <c r="H137" s="36">
        <v>2.1999999999999999E-2</v>
      </c>
      <c r="I137" s="36">
        <v>8.0000000000000002E-3</v>
      </c>
      <c r="J137" s="31" t="s">
        <v>15</v>
      </c>
      <c r="K137" s="31" t="s">
        <v>95</v>
      </c>
      <c r="L137" s="43">
        <v>1.97</v>
      </c>
      <c r="M137" s="31" t="s">
        <v>26</v>
      </c>
      <c r="N137" s="31" t="s">
        <v>97</v>
      </c>
      <c r="O137" s="31">
        <v>12.68</v>
      </c>
      <c r="P137" s="31">
        <v>4.68</v>
      </c>
      <c r="Q137" s="31">
        <v>2.71</v>
      </c>
      <c r="R137" s="36">
        <v>0.31</v>
      </c>
      <c r="S137" s="31">
        <v>9</v>
      </c>
      <c r="T137" s="30" t="s">
        <v>104</v>
      </c>
      <c r="U137" s="30" t="s">
        <v>104</v>
      </c>
      <c r="V137" s="30">
        <v>0</v>
      </c>
      <c r="W137" s="30">
        <v>140</v>
      </c>
      <c r="X137" s="30">
        <v>9</v>
      </c>
      <c r="Y137" s="30" t="s">
        <v>15</v>
      </c>
    </row>
    <row r="138" spans="1:25" x14ac:dyDescent="0.35">
      <c r="A138" s="31" t="s">
        <v>157</v>
      </c>
      <c r="B138" s="34" t="s">
        <v>12</v>
      </c>
      <c r="C138" s="31" t="s">
        <v>94</v>
      </c>
      <c r="D138" s="31">
        <v>25</v>
      </c>
      <c r="E138" s="31" t="s">
        <v>94</v>
      </c>
      <c r="F138" s="36">
        <v>1.6E-2</v>
      </c>
      <c r="G138" s="36">
        <v>0.02</v>
      </c>
      <c r="H138" s="36">
        <v>2.1999999999999999E-2</v>
      </c>
      <c r="I138" s="36">
        <v>8.0000000000000002E-3</v>
      </c>
      <c r="J138" s="31" t="s">
        <v>15</v>
      </c>
      <c r="K138" s="31" t="s">
        <v>95</v>
      </c>
      <c r="L138" s="43">
        <v>1.5</v>
      </c>
      <c r="M138" s="31" t="s">
        <v>96</v>
      </c>
      <c r="N138" s="31" t="s">
        <v>98</v>
      </c>
      <c r="O138" s="31">
        <v>12.68</v>
      </c>
      <c r="P138" s="31">
        <v>4.68</v>
      </c>
      <c r="Q138" s="31">
        <v>2.71</v>
      </c>
      <c r="R138" s="36">
        <v>0.31</v>
      </c>
      <c r="S138" s="31">
        <v>9</v>
      </c>
      <c r="T138" s="45">
        <v>0.95</v>
      </c>
      <c r="U138" s="31" t="s">
        <v>99</v>
      </c>
      <c r="V138" s="31">
        <v>500</v>
      </c>
      <c r="W138" s="30">
        <v>140</v>
      </c>
      <c r="X138" s="30">
        <v>9</v>
      </c>
      <c r="Y138" s="30" t="s">
        <v>15</v>
      </c>
    </row>
    <row r="139" spans="1:25" x14ac:dyDescent="0.35">
      <c r="A139" s="31" t="s">
        <v>156</v>
      </c>
      <c r="B139" s="34" t="s">
        <v>12</v>
      </c>
      <c r="C139" s="31" t="s">
        <v>94</v>
      </c>
      <c r="D139" s="31">
        <v>7</v>
      </c>
      <c r="E139" s="31" t="s">
        <v>94</v>
      </c>
      <c r="F139" s="36">
        <v>2E-3</v>
      </c>
      <c r="G139" s="36">
        <v>1.4999999999999999E-2</v>
      </c>
      <c r="H139" s="36">
        <v>7.0000000000000001E-3</v>
      </c>
      <c r="I139" s="36">
        <v>8.9999999999999993E-3</v>
      </c>
      <c r="J139" s="31" t="s">
        <v>15</v>
      </c>
      <c r="K139" s="31" t="s">
        <v>95</v>
      </c>
      <c r="L139" s="43">
        <v>2.14</v>
      </c>
      <c r="M139" s="31" t="s">
        <v>26</v>
      </c>
      <c r="N139" s="31" t="s">
        <v>97</v>
      </c>
      <c r="O139" s="31">
        <v>3.15</v>
      </c>
      <c r="P139" s="31">
        <v>4.72</v>
      </c>
      <c r="Q139" s="31">
        <v>0.67</v>
      </c>
      <c r="R139" s="36">
        <v>0.14000000000000001</v>
      </c>
      <c r="S139" s="31">
        <v>6.5</v>
      </c>
      <c r="T139" s="30" t="s">
        <v>104</v>
      </c>
      <c r="U139" s="30" t="s">
        <v>104</v>
      </c>
      <c r="V139" s="30">
        <v>0</v>
      </c>
      <c r="W139" s="30">
        <v>60</v>
      </c>
      <c r="X139" s="30">
        <f>S139</f>
        <v>6.5</v>
      </c>
      <c r="Y139" s="30" t="s">
        <v>15</v>
      </c>
    </row>
    <row r="140" spans="1:25" x14ac:dyDescent="0.35">
      <c r="A140" s="31" t="s">
        <v>155</v>
      </c>
      <c r="B140" s="34" t="s">
        <v>12</v>
      </c>
      <c r="C140" s="31" t="s">
        <v>94</v>
      </c>
      <c r="D140" s="31">
        <v>7</v>
      </c>
      <c r="E140" s="31" t="s">
        <v>94</v>
      </c>
      <c r="F140" s="36">
        <v>2E-3</v>
      </c>
      <c r="G140" s="36">
        <v>1.4999999999999999E-2</v>
      </c>
      <c r="H140" s="36">
        <v>7.0000000000000001E-3</v>
      </c>
      <c r="I140" s="36">
        <v>8.9999999999999993E-3</v>
      </c>
      <c r="J140" s="31" t="s">
        <v>15</v>
      </c>
      <c r="K140" s="31" t="s">
        <v>95</v>
      </c>
      <c r="L140" s="43">
        <v>2.14</v>
      </c>
      <c r="M140" s="31" t="s">
        <v>26</v>
      </c>
      <c r="N140" s="31" t="s">
        <v>98</v>
      </c>
      <c r="O140" s="31">
        <v>3.15</v>
      </c>
      <c r="P140" s="31">
        <v>4.72</v>
      </c>
      <c r="Q140" s="31">
        <v>0.67</v>
      </c>
      <c r="R140" s="36">
        <v>0.14000000000000001</v>
      </c>
      <c r="S140" s="31">
        <v>6.5</v>
      </c>
      <c r="T140" s="46">
        <v>1.4710000000000001</v>
      </c>
      <c r="U140" s="31" t="s">
        <v>100</v>
      </c>
      <c r="V140" s="31">
        <v>280</v>
      </c>
      <c r="W140" s="30">
        <v>60</v>
      </c>
      <c r="X140" s="30">
        <f>S140</f>
        <v>6.5</v>
      </c>
      <c r="Y140" s="30" t="s">
        <v>15</v>
      </c>
    </row>
    <row r="141" spans="1:25" x14ac:dyDescent="0.35">
      <c r="A141" s="31" t="s">
        <v>154</v>
      </c>
      <c r="B141" s="34" t="s">
        <v>12</v>
      </c>
      <c r="C141" s="31" t="s">
        <v>94</v>
      </c>
      <c r="D141" s="31">
        <v>7</v>
      </c>
      <c r="E141" s="31" t="s">
        <v>94</v>
      </c>
      <c r="F141" s="36">
        <v>2E-3</v>
      </c>
      <c r="G141" s="36">
        <v>1.4999999999999999E-2</v>
      </c>
      <c r="H141" s="36">
        <v>7.0000000000000001E-3</v>
      </c>
      <c r="I141" s="36">
        <v>8.9999999999999993E-3</v>
      </c>
      <c r="J141" s="31" t="s">
        <v>15</v>
      </c>
      <c r="K141" s="31" t="s">
        <v>95</v>
      </c>
      <c r="L141" s="43">
        <v>2.14</v>
      </c>
      <c r="M141" s="31" t="s">
        <v>26</v>
      </c>
      <c r="N141" s="31" t="s">
        <v>98</v>
      </c>
      <c r="O141" s="31">
        <v>3.15</v>
      </c>
      <c r="P141" s="31">
        <v>4.72</v>
      </c>
      <c r="Q141" s="31">
        <v>0.67</v>
      </c>
      <c r="R141" s="36">
        <v>0.14000000000000001</v>
      </c>
      <c r="S141" s="31">
        <v>6.5</v>
      </c>
      <c r="T141" s="45">
        <v>1.1399999999999999</v>
      </c>
      <c r="U141" s="31" t="s">
        <v>100</v>
      </c>
      <c r="V141" s="31">
        <v>300</v>
      </c>
      <c r="W141" s="30">
        <v>60</v>
      </c>
      <c r="X141" s="30">
        <f>S141</f>
        <v>6.5</v>
      </c>
      <c r="Y141" s="30" t="s">
        <v>15</v>
      </c>
    </row>
    <row r="142" spans="1:25" x14ac:dyDescent="0.35">
      <c r="A142" s="34" t="s">
        <v>145</v>
      </c>
      <c r="B142" s="34" t="s">
        <v>12</v>
      </c>
      <c r="C142" s="31" t="s">
        <v>94</v>
      </c>
      <c r="D142" s="34">
        <v>15</v>
      </c>
      <c r="E142" s="31" t="s">
        <v>94</v>
      </c>
      <c r="F142" s="51">
        <v>4.0000000000000001E-3</v>
      </c>
      <c r="G142" s="51">
        <v>0.02</v>
      </c>
      <c r="H142" s="51">
        <v>0.01</v>
      </c>
      <c r="I142" s="51">
        <v>8.0000000000000002E-3</v>
      </c>
      <c r="J142" s="31" t="s">
        <v>15</v>
      </c>
      <c r="K142" s="31" t="s">
        <v>95</v>
      </c>
      <c r="L142" s="43">
        <v>2.3199999999999998</v>
      </c>
      <c r="M142" s="31" t="s">
        <v>26</v>
      </c>
      <c r="N142" s="31" t="s">
        <v>97</v>
      </c>
      <c r="O142" s="34">
        <v>5.12</v>
      </c>
      <c r="P142" s="34">
        <v>5.0599999999999996</v>
      </c>
      <c r="Q142" s="34">
        <v>1.01</v>
      </c>
      <c r="R142" s="51">
        <v>0.14000000000000001</v>
      </c>
      <c r="S142" s="34">
        <v>9</v>
      </c>
      <c r="T142" s="30" t="s">
        <v>104</v>
      </c>
      <c r="U142" s="30" t="s">
        <v>104</v>
      </c>
      <c r="V142" s="30">
        <v>0</v>
      </c>
      <c r="W142" s="34">
        <v>63</v>
      </c>
      <c r="X142" s="34">
        <v>9</v>
      </c>
      <c r="Y142" s="30" t="s">
        <v>15</v>
      </c>
    </row>
    <row r="143" spans="1:25" x14ac:dyDescent="0.35">
      <c r="A143" s="34" t="s">
        <v>149</v>
      </c>
      <c r="B143" s="34" t="s">
        <v>12</v>
      </c>
      <c r="C143" s="31" t="s">
        <v>94</v>
      </c>
      <c r="D143" s="34">
        <v>15</v>
      </c>
      <c r="E143" s="31" t="s">
        <v>94</v>
      </c>
      <c r="F143" s="51">
        <v>4.0000000000000001E-3</v>
      </c>
      <c r="G143" s="51">
        <v>0.02</v>
      </c>
      <c r="H143" s="51">
        <v>0.01</v>
      </c>
      <c r="I143" s="51">
        <v>8.0000000000000002E-3</v>
      </c>
      <c r="J143" s="31" t="s">
        <v>15</v>
      </c>
      <c r="K143" s="31" t="s">
        <v>95</v>
      </c>
      <c r="L143" s="43">
        <v>2.3199999999999998</v>
      </c>
      <c r="M143" s="31" t="s">
        <v>26</v>
      </c>
      <c r="N143" s="31" t="s">
        <v>98</v>
      </c>
      <c r="O143" s="34">
        <v>5.12</v>
      </c>
      <c r="P143" s="34">
        <v>5.0599999999999996</v>
      </c>
      <c r="Q143" s="34">
        <v>1.01</v>
      </c>
      <c r="R143" s="51">
        <v>0.14000000000000001</v>
      </c>
      <c r="S143" s="34">
        <v>9</v>
      </c>
      <c r="T143" s="45">
        <v>1.29</v>
      </c>
      <c r="U143" s="34" t="s">
        <v>100</v>
      </c>
      <c r="V143" s="34">
        <v>300</v>
      </c>
      <c r="W143" s="34">
        <v>63</v>
      </c>
      <c r="X143" s="34">
        <v>9</v>
      </c>
      <c r="Y143" s="30" t="s">
        <v>15</v>
      </c>
    </row>
    <row r="144" spans="1:25" x14ac:dyDescent="0.35">
      <c r="A144" s="34" t="s">
        <v>146</v>
      </c>
      <c r="B144" s="34" t="s">
        <v>12</v>
      </c>
      <c r="C144" s="31" t="s">
        <v>94</v>
      </c>
      <c r="D144" s="34">
        <v>19.5</v>
      </c>
      <c r="E144" s="31" t="s">
        <v>94</v>
      </c>
      <c r="F144" s="51">
        <v>4.0000000000000001E-3</v>
      </c>
      <c r="G144" s="51">
        <v>2.5000000000000001E-2</v>
      </c>
      <c r="H144" s="51">
        <v>8.9999999999999993E-3</v>
      </c>
      <c r="I144" s="51">
        <v>1.2E-2</v>
      </c>
      <c r="J144" s="31" t="s">
        <v>15</v>
      </c>
      <c r="K144" s="31" t="s">
        <v>95</v>
      </c>
      <c r="L144" s="43">
        <v>2.2799999999999998</v>
      </c>
      <c r="M144" s="31" t="s">
        <v>26</v>
      </c>
      <c r="N144" s="31" t="s">
        <v>97</v>
      </c>
      <c r="O144" s="34">
        <v>6.8</v>
      </c>
      <c r="P144" s="34">
        <v>5.0999999999999996</v>
      </c>
      <c r="Q144" s="34">
        <v>1.33</v>
      </c>
      <c r="R144" s="51">
        <v>0.18</v>
      </c>
      <c r="S144" s="34">
        <v>9</v>
      </c>
      <c r="T144" s="30" t="s">
        <v>104</v>
      </c>
      <c r="U144" s="30" t="s">
        <v>104</v>
      </c>
      <c r="V144" s="30">
        <v>0</v>
      </c>
      <c r="W144" s="34">
        <v>75</v>
      </c>
      <c r="X144" s="34">
        <v>9</v>
      </c>
      <c r="Y144" s="30" t="s">
        <v>15</v>
      </c>
    </row>
    <row r="145" spans="1:25" x14ac:dyDescent="0.35">
      <c r="A145" s="34" t="s">
        <v>150</v>
      </c>
      <c r="B145" s="34" t="s">
        <v>12</v>
      </c>
      <c r="C145" s="31" t="s">
        <v>94</v>
      </c>
      <c r="D145" s="34">
        <v>19.5</v>
      </c>
      <c r="E145" s="31" t="s">
        <v>94</v>
      </c>
      <c r="F145" s="51">
        <v>4.0000000000000001E-3</v>
      </c>
      <c r="G145" s="51">
        <v>2.5000000000000001E-2</v>
      </c>
      <c r="H145" s="51">
        <v>8.9999999999999993E-3</v>
      </c>
      <c r="I145" s="51">
        <v>1.2E-2</v>
      </c>
      <c r="J145" s="31" t="s">
        <v>15</v>
      </c>
      <c r="K145" s="31" t="s">
        <v>95</v>
      </c>
      <c r="L145" s="43">
        <v>2.2799999999999998</v>
      </c>
      <c r="M145" s="31" t="s">
        <v>26</v>
      </c>
      <c r="N145" s="31" t="s">
        <v>98</v>
      </c>
      <c r="O145" s="34">
        <v>6.8</v>
      </c>
      <c r="P145" s="34">
        <v>5.0999999999999996</v>
      </c>
      <c r="Q145" s="34">
        <v>1.33</v>
      </c>
      <c r="R145" s="51">
        <v>0.18</v>
      </c>
      <c r="S145" s="34">
        <v>9</v>
      </c>
      <c r="T145" s="45">
        <v>1.32</v>
      </c>
      <c r="U145" s="34" t="s">
        <v>100</v>
      </c>
      <c r="V145" s="34">
        <v>300</v>
      </c>
      <c r="W145" s="34">
        <v>75</v>
      </c>
      <c r="X145" s="34">
        <v>9</v>
      </c>
      <c r="Y145" s="30" t="s">
        <v>15</v>
      </c>
    </row>
    <row r="146" spans="1:25" x14ac:dyDescent="0.35">
      <c r="A146" s="34" t="s">
        <v>144</v>
      </c>
      <c r="B146" s="34" t="s">
        <v>12</v>
      </c>
      <c r="C146" s="31" t="s">
        <v>94</v>
      </c>
      <c r="D146" s="34">
        <v>10</v>
      </c>
      <c r="E146" s="31" t="s">
        <v>94</v>
      </c>
      <c r="F146" s="58">
        <v>3.0000000000000001E-3</v>
      </c>
      <c r="G146" s="58">
        <v>1.4999999999999999E-2</v>
      </c>
      <c r="H146" s="58">
        <v>8.0000000000000002E-3</v>
      </c>
      <c r="I146" s="58">
        <v>0.01</v>
      </c>
      <c r="J146" s="57" t="s">
        <v>15</v>
      </c>
      <c r="K146" s="31" t="s">
        <v>95</v>
      </c>
      <c r="L146" s="43">
        <v>2.17</v>
      </c>
      <c r="M146" s="31" t="s">
        <v>26</v>
      </c>
      <c r="N146" s="31" t="s">
        <v>97</v>
      </c>
      <c r="O146" s="34">
        <v>2.85</v>
      </c>
      <c r="P146" s="34">
        <v>5.05</v>
      </c>
      <c r="Q146" s="34">
        <v>0.56000000000000005</v>
      </c>
      <c r="R146" s="51">
        <v>7.4999999999999997E-2</v>
      </c>
      <c r="S146" s="34">
        <v>6.5</v>
      </c>
      <c r="T146" s="30" t="s">
        <v>104</v>
      </c>
      <c r="U146" s="30" t="s">
        <v>104</v>
      </c>
      <c r="V146" s="30">
        <v>0</v>
      </c>
      <c r="W146" s="34">
        <v>63</v>
      </c>
      <c r="X146" s="34">
        <v>6.5</v>
      </c>
      <c r="Y146" s="30" t="s">
        <v>15</v>
      </c>
    </row>
    <row r="147" spans="1:25" x14ac:dyDescent="0.35">
      <c r="A147" s="34" t="s">
        <v>148</v>
      </c>
      <c r="B147" s="34" t="s">
        <v>12</v>
      </c>
      <c r="C147" s="34" t="s">
        <v>94</v>
      </c>
      <c r="D147" s="34">
        <v>10</v>
      </c>
      <c r="E147" s="34" t="s">
        <v>94</v>
      </c>
      <c r="F147" s="59">
        <v>3.0000000000000001E-3</v>
      </c>
      <c r="G147" s="59">
        <v>1.4999999999999999E-2</v>
      </c>
      <c r="H147" s="59">
        <v>8.0000000000000002E-3</v>
      </c>
      <c r="I147" s="59">
        <v>0.01</v>
      </c>
      <c r="J147" s="59" t="s">
        <v>15</v>
      </c>
      <c r="K147" s="34" t="s">
        <v>95</v>
      </c>
      <c r="L147" s="44">
        <v>2.17</v>
      </c>
      <c r="M147" s="34" t="s">
        <v>26</v>
      </c>
      <c r="N147" s="34" t="s">
        <v>98</v>
      </c>
      <c r="O147" s="34">
        <v>2.85</v>
      </c>
      <c r="P147" s="34">
        <v>5.05</v>
      </c>
      <c r="Q147" s="34">
        <v>0.56000000000000005</v>
      </c>
      <c r="R147" s="51">
        <v>7.4999999999999997E-2</v>
      </c>
      <c r="S147" s="34">
        <v>6.5</v>
      </c>
      <c r="T147" s="52">
        <v>1.4019999999999999</v>
      </c>
      <c r="U147" s="34" t="s">
        <v>100</v>
      </c>
      <c r="V147" s="34">
        <v>280</v>
      </c>
      <c r="W147" s="34">
        <v>63</v>
      </c>
      <c r="X147" s="34">
        <v>6.5</v>
      </c>
      <c r="Y147" s="34" t="s">
        <v>15</v>
      </c>
    </row>
    <row r="148" spans="1:25" x14ac:dyDescent="0.35">
      <c r="A148" s="34" t="s">
        <v>147</v>
      </c>
      <c r="B148" s="34" t="s">
        <v>12</v>
      </c>
      <c r="C148" s="31" t="s">
        <v>94</v>
      </c>
      <c r="D148" s="34">
        <v>10</v>
      </c>
      <c r="E148" s="31" t="s">
        <v>94</v>
      </c>
      <c r="F148" s="58">
        <v>3.0000000000000001E-3</v>
      </c>
      <c r="G148" s="58">
        <v>1.4999999999999999E-2</v>
      </c>
      <c r="H148" s="58">
        <v>8.0000000000000002E-3</v>
      </c>
      <c r="I148" s="58">
        <v>0.01</v>
      </c>
      <c r="J148" s="57" t="s">
        <v>15</v>
      </c>
      <c r="K148" s="31" t="s">
        <v>95</v>
      </c>
      <c r="L148" s="43">
        <v>2.17</v>
      </c>
      <c r="M148" s="31" t="s">
        <v>26</v>
      </c>
      <c r="N148" s="31" t="s">
        <v>98</v>
      </c>
      <c r="O148" s="34">
        <v>2.85</v>
      </c>
      <c r="P148" s="34">
        <v>5.05</v>
      </c>
      <c r="Q148" s="34">
        <v>0.56000000000000005</v>
      </c>
      <c r="R148" s="51">
        <v>7.4999999999999997E-2</v>
      </c>
      <c r="S148" s="34">
        <v>6.5</v>
      </c>
      <c r="T148" s="45">
        <v>1.27</v>
      </c>
      <c r="U148" s="34" t="s">
        <v>100</v>
      </c>
      <c r="V148" s="34">
        <v>300</v>
      </c>
      <c r="W148" s="34">
        <v>63</v>
      </c>
      <c r="X148" s="34">
        <v>6.5</v>
      </c>
      <c r="Y148" s="30" t="s">
        <v>15</v>
      </c>
    </row>
    <row r="149" spans="1:25" x14ac:dyDescent="0.35">
      <c r="A149" s="31" t="s">
        <v>153</v>
      </c>
      <c r="B149" s="34" t="s">
        <v>12</v>
      </c>
      <c r="C149" s="31" t="s">
        <v>94</v>
      </c>
      <c r="D149" s="31">
        <v>14</v>
      </c>
      <c r="E149" s="31" t="s">
        <v>94</v>
      </c>
      <c r="F149" s="36">
        <v>5.0000000000000001E-3</v>
      </c>
      <c r="G149" s="36">
        <v>2.5000000000000001E-2</v>
      </c>
      <c r="H149" s="36">
        <v>7.0000000000000001E-3</v>
      </c>
      <c r="I149" s="36">
        <v>0</v>
      </c>
      <c r="J149" s="31" t="s">
        <v>15</v>
      </c>
      <c r="K149" s="31" t="s">
        <v>95</v>
      </c>
      <c r="L149" s="43">
        <v>1.97</v>
      </c>
      <c r="M149" s="31" t="s">
        <v>26</v>
      </c>
      <c r="N149" s="31" t="s">
        <v>98</v>
      </c>
      <c r="O149" s="31">
        <v>5.0599999999999996</v>
      </c>
      <c r="P149" s="31">
        <v>4.87</v>
      </c>
      <c r="Q149" s="31">
        <v>1.04</v>
      </c>
      <c r="R149" s="36">
        <v>0.18</v>
      </c>
      <c r="S149" s="31">
        <v>9</v>
      </c>
      <c r="T149" s="45">
        <v>1.1299999999999999</v>
      </c>
      <c r="U149" s="31" t="s">
        <v>100</v>
      </c>
      <c r="V149" s="31">
        <v>180</v>
      </c>
      <c r="W149" s="30">
        <v>60</v>
      </c>
      <c r="X149" s="30">
        <v>9</v>
      </c>
      <c r="Y149" s="30" t="s">
        <v>15</v>
      </c>
    </row>
    <row r="150" spans="1:25" x14ac:dyDescent="0.35">
      <c r="A150" s="31" t="s">
        <v>152</v>
      </c>
      <c r="B150" s="34" t="s">
        <v>12</v>
      </c>
      <c r="C150" s="31" t="s">
        <v>94</v>
      </c>
      <c r="D150" s="31">
        <v>19</v>
      </c>
      <c r="E150" s="31" t="s">
        <v>94</v>
      </c>
      <c r="F150" s="36">
        <v>2E-3</v>
      </c>
      <c r="G150" s="36">
        <v>3.5000000000000003E-2</v>
      </c>
      <c r="H150" s="36">
        <v>7.0000000000000001E-3</v>
      </c>
      <c r="I150" s="36">
        <v>0.03</v>
      </c>
      <c r="J150" s="31" t="s">
        <v>15</v>
      </c>
      <c r="K150" s="31" t="s">
        <v>95</v>
      </c>
      <c r="L150" s="43">
        <v>1.92</v>
      </c>
      <c r="M150" s="31" t="s">
        <v>26</v>
      </c>
      <c r="N150" s="31" t="s">
        <v>98</v>
      </c>
      <c r="O150" s="31">
        <v>8.89</v>
      </c>
      <c r="P150" s="31">
        <v>4.8499999999999996</v>
      </c>
      <c r="Q150" s="31">
        <v>1.83</v>
      </c>
      <c r="R150" s="36">
        <v>0.18</v>
      </c>
      <c r="S150" s="31">
        <v>9</v>
      </c>
      <c r="T150" s="45">
        <v>1.1299999999999999</v>
      </c>
      <c r="U150" s="31" t="s">
        <v>100</v>
      </c>
      <c r="V150" s="31">
        <v>180</v>
      </c>
      <c r="W150" s="30">
        <v>140</v>
      </c>
      <c r="X150" s="30">
        <f>S150</f>
        <v>9</v>
      </c>
      <c r="Y150" s="30" t="s">
        <v>15</v>
      </c>
    </row>
    <row r="151" spans="1:25" x14ac:dyDescent="0.35">
      <c r="A151" s="31" t="s">
        <v>151</v>
      </c>
      <c r="B151" s="34" t="s">
        <v>12</v>
      </c>
      <c r="C151" s="31" t="s">
        <v>94</v>
      </c>
      <c r="D151" s="31">
        <v>7</v>
      </c>
      <c r="E151" s="31" t="s">
        <v>94</v>
      </c>
      <c r="F151" s="36">
        <v>2E-3</v>
      </c>
      <c r="G151" s="36">
        <v>1.4999999999999999E-2</v>
      </c>
      <c r="H151" s="36">
        <v>7.0000000000000001E-3</v>
      </c>
      <c r="I151" s="36">
        <v>8.9999999999999993E-3</v>
      </c>
      <c r="J151" s="31" t="s">
        <v>15</v>
      </c>
      <c r="K151" s="31" t="s">
        <v>95</v>
      </c>
      <c r="L151" s="43">
        <v>2.14</v>
      </c>
      <c r="M151" s="31" t="s">
        <v>26</v>
      </c>
      <c r="N151" s="31" t="s">
        <v>98</v>
      </c>
      <c r="O151" s="31">
        <v>3.15</v>
      </c>
      <c r="P151" s="31">
        <v>4.72</v>
      </c>
      <c r="Q151" s="31">
        <v>0.67</v>
      </c>
      <c r="R151" s="36">
        <v>0.14000000000000001</v>
      </c>
      <c r="S151" s="31">
        <v>6.5</v>
      </c>
      <c r="T151" s="45">
        <v>1.17</v>
      </c>
      <c r="U151" s="31" t="s">
        <v>100</v>
      </c>
      <c r="V151" s="31">
        <v>180</v>
      </c>
      <c r="W151" s="30">
        <v>60</v>
      </c>
      <c r="X151" s="30">
        <f>S151</f>
        <v>6.5</v>
      </c>
      <c r="Y151" s="30" t="s">
        <v>15</v>
      </c>
    </row>
    <row r="152" spans="1:25" x14ac:dyDescent="0.35">
      <c r="A152" s="34" t="s">
        <v>142</v>
      </c>
      <c r="B152" s="34" t="s">
        <v>12</v>
      </c>
      <c r="C152" s="31" t="s">
        <v>94</v>
      </c>
      <c r="D152" s="34">
        <v>15</v>
      </c>
      <c r="E152" s="31" t="s">
        <v>94</v>
      </c>
      <c r="F152" s="51">
        <v>4.0000000000000001E-3</v>
      </c>
      <c r="G152" s="51">
        <v>0.02</v>
      </c>
      <c r="H152" s="51">
        <v>0.01</v>
      </c>
      <c r="I152" s="51">
        <v>8.0000000000000002E-3</v>
      </c>
      <c r="J152" s="31" t="s">
        <v>15</v>
      </c>
      <c r="K152" s="31" t="s">
        <v>95</v>
      </c>
      <c r="L152" s="43">
        <v>2.3199999999999998</v>
      </c>
      <c r="M152" s="31" t="s">
        <v>26</v>
      </c>
      <c r="N152" s="31" t="s">
        <v>98</v>
      </c>
      <c r="O152" s="34">
        <v>5.12</v>
      </c>
      <c r="P152" s="34">
        <v>5.0599999999999996</v>
      </c>
      <c r="Q152" s="34">
        <v>1.01</v>
      </c>
      <c r="R152" s="51">
        <v>0.14000000000000001</v>
      </c>
      <c r="S152" s="34">
        <v>9</v>
      </c>
      <c r="T152" s="45">
        <v>1.46</v>
      </c>
      <c r="U152" s="34" t="s">
        <v>100</v>
      </c>
      <c r="V152" s="34">
        <v>180</v>
      </c>
      <c r="W152" s="34">
        <v>63</v>
      </c>
      <c r="X152" s="34">
        <v>9</v>
      </c>
      <c r="Y152" s="30" t="s">
        <v>15</v>
      </c>
    </row>
    <row r="153" spans="1:25" x14ac:dyDescent="0.35">
      <c r="A153" s="34" t="s">
        <v>143</v>
      </c>
      <c r="B153" s="34" t="s">
        <v>12</v>
      </c>
      <c r="C153" s="31" t="s">
        <v>94</v>
      </c>
      <c r="D153" s="34">
        <v>19.5</v>
      </c>
      <c r="E153" s="31" t="s">
        <v>94</v>
      </c>
      <c r="F153" s="51">
        <v>4.0000000000000001E-3</v>
      </c>
      <c r="G153" s="51">
        <v>2.5000000000000001E-2</v>
      </c>
      <c r="H153" s="51">
        <v>8.9999999999999993E-3</v>
      </c>
      <c r="I153" s="51">
        <v>1.2E-2</v>
      </c>
      <c r="J153" s="31" t="s">
        <v>15</v>
      </c>
      <c r="K153" s="31" t="s">
        <v>95</v>
      </c>
      <c r="L153" s="43">
        <v>2.2799999999999998</v>
      </c>
      <c r="M153" s="31" t="s">
        <v>26</v>
      </c>
      <c r="N153" s="31" t="s">
        <v>98</v>
      </c>
      <c r="O153" s="34">
        <v>6.8</v>
      </c>
      <c r="P153" s="34">
        <v>5.0999999999999996</v>
      </c>
      <c r="Q153" s="34">
        <v>1.33</v>
      </c>
      <c r="R153" s="51">
        <v>0.18</v>
      </c>
      <c r="S153" s="34">
        <v>9</v>
      </c>
      <c r="T153" s="45">
        <v>1.44</v>
      </c>
      <c r="U153" s="34" t="s">
        <v>100</v>
      </c>
      <c r="V153" s="34">
        <v>180</v>
      </c>
      <c r="W153" s="34">
        <v>75</v>
      </c>
      <c r="X153" s="34">
        <v>9</v>
      </c>
      <c r="Y153" s="30" t="s">
        <v>15</v>
      </c>
    </row>
    <row r="154" spans="1:25" x14ac:dyDescent="0.35">
      <c r="A154" s="34" t="s">
        <v>141</v>
      </c>
      <c r="B154" s="34" t="s">
        <v>12</v>
      </c>
      <c r="C154" s="31" t="s">
        <v>94</v>
      </c>
      <c r="D154" s="34">
        <v>10</v>
      </c>
      <c r="E154" s="31" t="s">
        <v>94</v>
      </c>
      <c r="F154" s="58">
        <v>3.0000000000000001E-3</v>
      </c>
      <c r="G154" s="58">
        <v>1.4999999999999999E-2</v>
      </c>
      <c r="H154" s="58">
        <v>8.0000000000000002E-3</v>
      </c>
      <c r="I154" s="58">
        <v>0.01</v>
      </c>
      <c r="J154" s="57" t="s">
        <v>15</v>
      </c>
      <c r="K154" s="31" t="s">
        <v>95</v>
      </c>
      <c r="L154" s="43">
        <v>2.17</v>
      </c>
      <c r="M154" s="31" t="s">
        <v>26</v>
      </c>
      <c r="N154" s="31" t="s">
        <v>98</v>
      </c>
      <c r="O154" s="34">
        <v>2.85</v>
      </c>
      <c r="P154" s="34">
        <v>5.05</v>
      </c>
      <c r="Q154" s="34">
        <v>0.56000000000000005</v>
      </c>
      <c r="R154" s="51">
        <v>7.4999999999999997E-2</v>
      </c>
      <c r="S154" s="34">
        <v>6.5</v>
      </c>
      <c r="T154" s="45">
        <v>1.45</v>
      </c>
      <c r="U154" s="34" t="s">
        <v>100</v>
      </c>
      <c r="V154" s="34">
        <v>180</v>
      </c>
      <c r="W154" s="34">
        <v>63</v>
      </c>
      <c r="X154" s="34">
        <v>6.5</v>
      </c>
      <c r="Y154" s="30" t="s">
        <v>15</v>
      </c>
    </row>
    <row r="155" spans="1:25" x14ac:dyDescent="0.35">
      <c r="A155" s="30" t="s">
        <v>210</v>
      </c>
      <c r="B155" s="34" t="s">
        <v>12</v>
      </c>
      <c r="C155" s="30" t="s">
        <v>101</v>
      </c>
      <c r="D155" s="31">
        <v>7.6</v>
      </c>
      <c r="E155" s="30" t="s">
        <v>102</v>
      </c>
      <c r="F155" s="30">
        <v>8.0000000000000002E-3</v>
      </c>
      <c r="G155" s="30">
        <v>1.2999999999999999E-2</v>
      </c>
      <c r="H155" s="30">
        <v>1.0999999999999999E-2</v>
      </c>
      <c r="I155" s="30">
        <v>5.0000000000000001E-3</v>
      </c>
      <c r="J155" s="37" t="s">
        <v>103</v>
      </c>
      <c r="K155" s="30" t="s">
        <v>95</v>
      </c>
      <c r="L155" s="37">
        <v>1.5</v>
      </c>
      <c r="M155" s="30" t="s">
        <v>102</v>
      </c>
      <c r="N155" s="31" t="s">
        <v>97</v>
      </c>
      <c r="O155" s="30">
        <v>3.67</v>
      </c>
      <c r="P155" s="30">
        <v>4.33</v>
      </c>
      <c r="Q155" s="30">
        <v>0.85</v>
      </c>
      <c r="R155" s="30" t="s">
        <v>104</v>
      </c>
      <c r="S155" s="30">
        <v>0</v>
      </c>
      <c r="T155" s="30" t="s">
        <v>104</v>
      </c>
      <c r="U155" s="30" t="s">
        <v>104</v>
      </c>
      <c r="V155" s="30">
        <v>0</v>
      </c>
      <c r="W155" s="30">
        <v>63</v>
      </c>
      <c r="X155" s="30">
        <v>0</v>
      </c>
      <c r="Y155" s="30" t="s">
        <v>19</v>
      </c>
    </row>
    <row r="156" spans="1:25" x14ac:dyDescent="0.35">
      <c r="A156" s="30" t="s">
        <v>209</v>
      </c>
      <c r="B156" s="34" t="s">
        <v>12</v>
      </c>
      <c r="C156" s="30" t="s">
        <v>101</v>
      </c>
      <c r="D156" s="31">
        <v>7.6</v>
      </c>
      <c r="E156" s="30" t="s">
        <v>102</v>
      </c>
      <c r="F156" s="30">
        <v>8.0000000000000002E-3</v>
      </c>
      <c r="G156" s="30">
        <v>1.2999999999999999E-2</v>
      </c>
      <c r="H156" s="30">
        <v>1.0999999999999999E-2</v>
      </c>
      <c r="I156" s="30">
        <v>5.0000000000000001E-3</v>
      </c>
      <c r="J156" s="37" t="s">
        <v>103</v>
      </c>
      <c r="K156" s="30" t="s">
        <v>95</v>
      </c>
      <c r="L156" s="37">
        <v>1.46</v>
      </c>
      <c r="M156" s="30" t="s">
        <v>102</v>
      </c>
      <c r="N156" s="31" t="s">
        <v>98</v>
      </c>
      <c r="O156" s="30">
        <v>3.67</v>
      </c>
      <c r="P156" s="30">
        <v>4.33</v>
      </c>
      <c r="Q156" s="30">
        <v>0.85</v>
      </c>
      <c r="R156" s="30" t="s">
        <v>104</v>
      </c>
      <c r="S156" s="30">
        <v>0</v>
      </c>
      <c r="T156" s="42">
        <v>1.42</v>
      </c>
      <c r="U156" s="30" t="s">
        <v>100</v>
      </c>
      <c r="V156" s="30">
        <v>280</v>
      </c>
      <c r="W156" s="30">
        <v>63</v>
      </c>
      <c r="X156" s="30">
        <v>0</v>
      </c>
      <c r="Y156" s="30" t="s">
        <v>19</v>
      </c>
    </row>
    <row r="157" spans="1:25" x14ac:dyDescent="0.35">
      <c r="A157" s="30" t="s">
        <v>294</v>
      </c>
      <c r="B157" s="34" t="s">
        <v>12</v>
      </c>
      <c r="C157" s="31" t="s">
        <v>101</v>
      </c>
      <c r="D157" s="31">
        <v>7.6</v>
      </c>
      <c r="E157" s="30" t="s">
        <v>102</v>
      </c>
      <c r="F157" s="30">
        <v>8.0000000000000002E-3</v>
      </c>
      <c r="G157" s="30">
        <v>1.2999999999999999E-2</v>
      </c>
      <c r="H157" s="30">
        <v>1.0999999999999999E-2</v>
      </c>
      <c r="I157" s="30">
        <v>5.0000000000000001E-3</v>
      </c>
      <c r="J157" s="37" t="s">
        <v>103</v>
      </c>
      <c r="K157" s="30" t="s">
        <v>95</v>
      </c>
      <c r="L157" s="37">
        <v>1.5</v>
      </c>
      <c r="M157" s="30" t="s">
        <v>102</v>
      </c>
      <c r="N157" s="31" t="s">
        <v>98</v>
      </c>
      <c r="O157" s="39">
        <v>3.67</v>
      </c>
      <c r="P157" s="30">
        <v>4.33</v>
      </c>
      <c r="Q157" s="30">
        <v>0.85</v>
      </c>
      <c r="R157" s="30" t="s">
        <v>104</v>
      </c>
      <c r="S157" s="30">
        <v>12</v>
      </c>
      <c r="T157" s="37">
        <v>1.05</v>
      </c>
      <c r="U157" s="30" t="s">
        <v>100</v>
      </c>
      <c r="V157" s="30">
        <v>17</v>
      </c>
      <c r="W157" s="30">
        <v>45</v>
      </c>
      <c r="X157" s="30">
        <v>12</v>
      </c>
      <c r="Y157" s="30" t="s">
        <v>19</v>
      </c>
    </row>
    <row r="158" spans="1:25" x14ac:dyDescent="0.35">
      <c r="A158" s="30" t="s">
        <v>208</v>
      </c>
      <c r="B158" s="34" t="s">
        <v>12</v>
      </c>
      <c r="C158" s="30" t="s">
        <v>101</v>
      </c>
      <c r="D158" s="31">
        <v>7.6</v>
      </c>
      <c r="E158" s="30" t="s">
        <v>102</v>
      </c>
      <c r="F158" s="30">
        <v>8.0000000000000002E-3</v>
      </c>
      <c r="G158" s="30">
        <v>1.2999999999999999E-2</v>
      </c>
      <c r="H158" s="30">
        <v>1.0999999999999999E-2</v>
      </c>
      <c r="I158" s="30">
        <v>5.0000000000000001E-3</v>
      </c>
      <c r="J158" s="37" t="s">
        <v>103</v>
      </c>
      <c r="K158" s="30" t="s">
        <v>95</v>
      </c>
      <c r="L158" s="37">
        <v>1.5</v>
      </c>
      <c r="M158" s="30" t="s">
        <v>102</v>
      </c>
      <c r="N158" s="31" t="s">
        <v>98</v>
      </c>
      <c r="O158" s="30">
        <v>3.67</v>
      </c>
      <c r="P158" s="30">
        <v>4.33</v>
      </c>
      <c r="Q158" s="30">
        <v>0.85</v>
      </c>
      <c r="R158" s="30" t="s">
        <v>104</v>
      </c>
      <c r="S158" s="30">
        <v>9</v>
      </c>
      <c r="T158" s="42">
        <v>1.1399999999999999</v>
      </c>
      <c r="U158" s="30" t="s">
        <v>100</v>
      </c>
      <c r="V158" s="30">
        <v>180</v>
      </c>
      <c r="W158" s="30">
        <v>63</v>
      </c>
      <c r="X158" s="30">
        <v>9</v>
      </c>
      <c r="Y158" s="30" t="s">
        <v>19</v>
      </c>
    </row>
    <row r="159" spans="1:25" x14ac:dyDescent="0.35">
      <c r="A159" s="30" t="s">
        <v>293</v>
      </c>
      <c r="B159" s="34" t="s">
        <v>12</v>
      </c>
      <c r="C159" s="30" t="s">
        <v>101</v>
      </c>
      <c r="D159" s="31">
        <v>11</v>
      </c>
      <c r="E159" s="30" t="s">
        <v>102</v>
      </c>
      <c r="F159" s="55">
        <v>7.0000000000000001E-3</v>
      </c>
      <c r="G159" s="55">
        <v>1.4E-2</v>
      </c>
      <c r="H159" s="55">
        <v>0.01</v>
      </c>
      <c r="I159" s="55">
        <v>1.0999999999999999E-2</v>
      </c>
      <c r="J159" s="60" t="s">
        <v>103</v>
      </c>
      <c r="K159" s="30" t="s">
        <v>95</v>
      </c>
      <c r="L159" s="37">
        <v>1.59</v>
      </c>
      <c r="M159" s="30" t="s">
        <v>102</v>
      </c>
      <c r="N159" s="31" t="s">
        <v>97</v>
      </c>
      <c r="O159" s="30">
        <v>6.58</v>
      </c>
      <c r="P159" s="30">
        <v>4.66</v>
      </c>
      <c r="Q159" s="30">
        <v>1.41</v>
      </c>
      <c r="R159" s="30" t="s">
        <v>104</v>
      </c>
      <c r="S159" s="30">
        <v>0</v>
      </c>
      <c r="T159" s="30" t="s">
        <v>104</v>
      </c>
      <c r="U159" s="30" t="s">
        <v>104</v>
      </c>
      <c r="V159" s="30">
        <v>0</v>
      </c>
      <c r="W159" s="30">
        <v>63</v>
      </c>
      <c r="X159" s="30">
        <v>0</v>
      </c>
      <c r="Y159" s="30" t="s">
        <v>19</v>
      </c>
    </row>
    <row r="160" spans="1:25" x14ac:dyDescent="0.35">
      <c r="A160" s="30" t="s">
        <v>295</v>
      </c>
      <c r="B160" s="34" t="s">
        <v>12</v>
      </c>
      <c r="C160" s="30" t="s">
        <v>101</v>
      </c>
      <c r="D160" s="31">
        <v>11</v>
      </c>
      <c r="E160" s="30" t="s">
        <v>102</v>
      </c>
      <c r="F160" s="55">
        <v>7.0000000000000001E-3</v>
      </c>
      <c r="G160" s="55">
        <v>1.4E-2</v>
      </c>
      <c r="H160" s="55">
        <v>0.01</v>
      </c>
      <c r="I160" s="55">
        <v>1.0999999999999999E-2</v>
      </c>
      <c r="J160" s="60" t="s">
        <v>103</v>
      </c>
      <c r="K160" s="30" t="s">
        <v>95</v>
      </c>
      <c r="L160" s="37">
        <v>1.59</v>
      </c>
      <c r="M160" s="30" t="s">
        <v>102</v>
      </c>
      <c r="N160" s="31" t="s">
        <v>98</v>
      </c>
      <c r="O160" s="30">
        <v>6.58</v>
      </c>
      <c r="P160" s="30">
        <v>4.66</v>
      </c>
      <c r="Q160" s="30">
        <v>1.41</v>
      </c>
      <c r="R160" s="30" t="s">
        <v>104</v>
      </c>
      <c r="S160" s="30">
        <v>9</v>
      </c>
      <c r="T160" s="37">
        <v>1.1599999999999999</v>
      </c>
      <c r="U160" s="30" t="s">
        <v>100</v>
      </c>
      <c r="V160" s="30">
        <v>180</v>
      </c>
      <c r="W160" s="30">
        <v>63</v>
      </c>
      <c r="X160" s="30">
        <v>9</v>
      </c>
      <c r="Y160" s="30" t="s">
        <v>19</v>
      </c>
    </row>
    <row r="161" spans="1:25" x14ac:dyDescent="0.35">
      <c r="A161" s="30" t="s">
        <v>297</v>
      </c>
      <c r="B161" s="34" t="s">
        <v>12</v>
      </c>
      <c r="C161" s="30" t="s">
        <v>101</v>
      </c>
      <c r="D161" s="31">
        <v>11</v>
      </c>
      <c r="E161" s="30" t="s">
        <v>102</v>
      </c>
      <c r="F161" s="30">
        <v>7.0000000000000001E-3</v>
      </c>
      <c r="G161" s="30">
        <v>1.4E-2</v>
      </c>
      <c r="H161" s="30">
        <v>0.01</v>
      </c>
      <c r="I161" s="30">
        <v>1.0999999999999999E-2</v>
      </c>
      <c r="J161" s="37" t="s">
        <v>103</v>
      </c>
      <c r="K161" s="30" t="s">
        <v>95</v>
      </c>
      <c r="L161" s="37">
        <v>1.6</v>
      </c>
      <c r="M161" s="30" t="s">
        <v>102</v>
      </c>
      <c r="N161" s="31" t="s">
        <v>97</v>
      </c>
      <c r="O161" s="30">
        <v>6.58</v>
      </c>
      <c r="P161" s="30">
        <v>4.66</v>
      </c>
      <c r="Q161" s="30">
        <v>1.41</v>
      </c>
      <c r="R161" s="30" t="s">
        <v>104</v>
      </c>
      <c r="S161" s="30">
        <v>0</v>
      </c>
      <c r="T161" s="37" t="s">
        <v>104</v>
      </c>
      <c r="U161" s="30" t="s">
        <v>104</v>
      </c>
      <c r="V161" s="30">
        <v>0</v>
      </c>
      <c r="W161" s="30">
        <v>75</v>
      </c>
      <c r="X161" s="30">
        <v>0</v>
      </c>
      <c r="Y161" s="30" t="s">
        <v>19</v>
      </c>
    </row>
    <row r="162" spans="1:25" x14ac:dyDescent="0.35">
      <c r="A162" s="30" t="s">
        <v>292</v>
      </c>
      <c r="B162" s="34" t="s">
        <v>12</v>
      </c>
      <c r="C162" s="30" t="s">
        <v>101</v>
      </c>
      <c r="D162" s="31">
        <v>11</v>
      </c>
      <c r="E162" s="30" t="s">
        <v>102</v>
      </c>
      <c r="F162" s="30">
        <v>7.0000000000000001E-3</v>
      </c>
      <c r="G162" s="30">
        <v>1.4E-2</v>
      </c>
      <c r="H162" s="30">
        <v>0.01</v>
      </c>
      <c r="I162" s="30">
        <v>0</v>
      </c>
      <c r="J162" s="60" t="s">
        <v>103</v>
      </c>
      <c r="K162" s="30" t="s">
        <v>95</v>
      </c>
      <c r="L162" s="37">
        <v>1.6</v>
      </c>
      <c r="M162" s="30" t="s">
        <v>102</v>
      </c>
      <c r="N162" s="31" t="s">
        <v>98</v>
      </c>
      <c r="O162" s="30">
        <v>6.58</v>
      </c>
      <c r="P162" s="30">
        <v>4.66</v>
      </c>
      <c r="Q162" s="30">
        <v>1.41</v>
      </c>
      <c r="R162" s="30" t="s">
        <v>104</v>
      </c>
      <c r="S162" s="30">
        <v>9</v>
      </c>
      <c r="T162" s="37">
        <v>1.42</v>
      </c>
      <c r="U162" s="30" t="s">
        <v>99</v>
      </c>
      <c r="V162" s="30">
        <v>180</v>
      </c>
      <c r="W162" s="30">
        <v>63</v>
      </c>
      <c r="X162" s="30">
        <v>9</v>
      </c>
      <c r="Y162" s="30" t="s">
        <v>19</v>
      </c>
    </row>
    <row r="163" spans="1:25" x14ac:dyDescent="0.35">
      <c r="A163" s="30" t="s">
        <v>296</v>
      </c>
      <c r="B163" s="34" t="s">
        <v>12</v>
      </c>
      <c r="C163" s="30" t="s">
        <v>101</v>
      </c>
      <c r="D163" s="31">
        <v>11</v>
      </c>
      <c r="E163" s="30" t="s">
        <v>102</v>
      </c>
      <c r="F163" s="30">
        <v>7.0000000000000001E-3</v>
      </c>
      <c r="G163" s="30">
        <v>1.4E-2</v>
      </c>
      <c r="H163" s="30">
        <v>0.01</v>
      </c>
      <c r="I163" s="30">
        <v>0</v>
      </c>
      <c r="J163" s="37" t="s">
        <v>103</v>
      </c>
      <c r="K163" s="30" t="s">
        <v>95</v>
      </c>
      <c r="L163" s="37">
        <v>1.6</v>
      </c>
      <c r="M163" s="30" t="s">
        <v>102</v>
      </c>
      <c r="N163" s="31" t="s">
        <v>98</v>
      </c>
      <c r="O163" s="30">
        <v>6.58</v>
      </c>
      <c r="P163" s="30">
        <v>4.66</v>
      </c>
      <c r="Q163" s="30">
        <v>1.41</v>
      </c>
      <c r="R163" s="30" t="s">
        <v>104</v>
      </c>
      <c r="S163" s="30">
        <v>9</v>
      </c>
      <c r="T163" s="37">
        <v>1.1200000000000001</v>
      </c>
      <c r="U163" s="30" t="s">
        <v>99</v>
      </c>
      <c r="V163" s="30">
        <v>22.8</v>
      </c>
      <c r="W163" s="30">
        <v>75</v>
      </c>
      <c r="X163" s="30">
        <v>9</v>
      </c>
      <c r="Y163" s="30" t="s">
        <v>19</v>
      </c>
    </row>
    <row r="164" spans="1:25" x14ac:dyDescent="0.35">
      <c r="A164" s="30" t="s">
        <v>299</v>
      </c>
      <c r="B164" s="34" t="s">
        <v>12</v>
      </c>
      <c r="C164" s="30" t="s">
        <v>101</v>
      </c>
      <c r="D164" s="31">
        <v>11</v>
      </c>
      <c r="E164" s="30" t="s">
        <v>102</v>
      </c>
      <c r="F164" s="30">
        <v>7.0000000000000001E-3</v>
      </c>
      <c r="G164" s="30">
        <v>1.4E-2</v>
      </c>
      <c r="H164" s="30">
        <v>0.01</v>
      </c>
      <c r="I164" s="30">
        <v>1.0999999999999999E-2</v>
      </c>
      <c r="J164" s="37" t="s">
        <v>103</v>
      </c>
      <c r="K164" s="30" t="s">
        <v>95</v>
      </c>
      <c r="L164" s="37">
        <v>1.6</v>
      </c>
      <c r="M164" s="30" t="s">
        <v>102</v>
      </c>
      <c r="N164" s="31" t="s">
        <v>97</v>
      </c>
      <c r="O164" s="30">
        <v>7.38</v>
      </c>
      <c r="P164" s="30">
        <v>4.63</v>
      </c>
      <c r="Q164" s="30">
        <v>1.59</v>
      </c>
      <c r="R164" s="30" t="s">
        <v>104</v>
      </c>
      <c r="S164" s="30">
        <v>0</v>
      </c>
      <c r="T164" s="37" t="s">
        <v>104</v>
      </c>
      <c r="U164" s="30" t="s">
        <v>104</v>
      </c>
      <c r="V164" s="30">
        <v>0</v>
      </c>
      <c r="W164" s="30">
        <v>75</v>
      </c>
      <c r="X164" s="30">
        <v>0</v>
      </c>
      <c r="Y164" s="30" t="s">
        <v>19</v>
      </c>
    </row>
    <row r="165" spans="1:25" x14ac:dyDescent="0.35">
      <c r="A165" s="30" t="s">
        <v>298</v>
      </c>
      <c r="B165" s="34" t="s">
        <v>12</v>
      </c>
      <c r="C165" s="30" t="s">
        <v>101</v>
      </c>
      <c r="D165" s="31">
        <v>11</v>
      </c>
      <c r="E165" s="30" t="s">
        <v>102</v>
      </c>
      <c r="F165" s="30">
        <v>7.0000000000000001E-3</v>
      </c>
      <c r="G165" s="30">
        <v>1.4E-2</v>
      </c>
      <c r="H165" s="30">
        <v>0.01</v>
      </c>
      <c r="I165" s="30">
        <v>0</v>
      </c>
      <c r="J165" s="37" t="s">
        <v>103</v>
      </c>
      <c r="K165" s="30" t="s">
        <v>95</v>
      </c>
      <c r="L165" s="37">
        <v>1.6</v>
      </c>
      <c r="M165" s="30" t="s">
        <v>102</v>
      </c>
      <c r="N165" s="31" t="s">
        <v>98</v>
      </c>
      <c r="O165" s="30">
        <v>7.38</v>
      </c>
      <c r="P165" s="30">
        <v>4.63</v>
      </c>
      <c r="Q165" s="30">
        <v>1.59</v>
      </c>
      <c r="R165" s="30" t="s">
        <v>104</v>
      </c>
      <c r="S165" s="30">
        <v>9</v>
      </c>
      <c r="T165" s="37">
        <v>1.1200000000000001</v>
      </c>
      <c r="U165" s="30" t="s">
        <v>99</v>
      </c>
      <c r="V165" s="30">
        <v>22.8</v>
      </c>
      <c r="W165" s="30">
        <v>75</v>
      </c>
      <c r="X165" s="30">
        <v>9</v>
      </c>
      <c r="Y165" s="30" t="s">
        <v>19</v>
      </c>
    </row>
    <row r="166" spans="1:25" x14ac:dyDescent="0.35">
      <c r="A166" s="30" t="s">
        <v>207</v>
      </c>
      <c r="B166" s="34" t="s">
        <v>12</v>
      </c>
      <c r="C166" s="31" t="s">
        <v>101</v>
      </c>
      <c r="D166" s="31">
        <v>5.3</v>
      </c>
      <c r="E166" s="30" t="s">
        <v>102</v>
      </c>
      <c r="F166" s="30">
        <v>8.0000000000000002E-3</v>
      </c>
      <c r="G166" s="30">
        <v>1.2999999999999999E-2</v>
      </c>
      <c r="H166" s="30">
        <v>1.0999999999999999E-2</v>
      </c>
      <c r="I166" s="30">
        <v>5.0000000000000001E-3</v>
      </c>
      <c r="J166" s="37" t="s">
        <v>103</v>
      </c>
      <c r="K166" s="30" t="s">
        <v>95</v>
      </c>
      <c r="L166" s="37">
        <v>1.46</v>
      </c>
      <c r="M166" s="30" t="s">
        <v>102</v>
      </c>
      <c r="N166" s="31" t="s">
        <v>97</v>
      </c>
      <c r="O166" s="39">
        <v>3.2</v>
      </c>
      <c r="P166" s="30">
        <v>4.4400000000000004</v>
      </c>
      <c r="Q166" s="30">
        <v>0.72</v>
      </c>
      <c r="R166" s="30" t="s">
        <v>104</v>
      </c>
      <c r="S166" s="30">
        <v>0</v>
      </c>
      <c r="T166" s="30" t="s">
        <v>104</v>
      </c>
      <c r="U166" s="30" t="s">
        <v>104</v>
      </c>
      <c r="V166" s="30">
        <v>0</v>
      </c>
      <c r="W166" s="30">
        <v>63</v>
      </c>
      <c r="X166" s="30">
        <f>S166</f>
        <v>0</v>
      </c>
      <c r="Y166" s="30" t="s">
        <v>19</v>
      </c>
    </row>
    <row r="167" spans="1:25" x14ac:dyDescent="0.35">
      <c r="A167" s="30" t="s">
        <v>206</v>
      </c>
      <c r="B167" s="34" t="s">
        <v>12</v>
      </c>
      <c r="C167" s="31" t="s">
        <v>101</v>
      </c>
      <c r="D167" s="31">
        <v>5.3</v>
      </c>
      <c r="E167" s="30" t="s">
        <v>102</v>
      </c>
      <c r="F167" s="30">
        <v>8.0000000000000002E-3</v>
      </c>
      <c r="G167" s="30">
        <v>1.2999999999999999E-2</v>
      </c>
      <c r="H167" s="30">
        <v>1.0999999999999999E-2</v>
      </c>
      <c r="I167" s="30">
        <v>5.0000000000000001E-3</v>
      </c>
      <c r="J167" s="37" t="s">
        <v>103</v>
      </c>
      <c r="K167" s="30" t="s">
        <v>95</v>
      </c>
      <c r="L167" s="37">
        <v>1.46</v>
      </c>
      <c r="M167" s="30" t="s">
        <v>102</v>
      </c>
      <c r="N167" s="31" t="s">
        <v>98</v>
      </c>
      <c r="O167" s="39">
        <v>3.2</v>
      </c>
      <c r="P167" s="30">
        <v>4.4400000000000004</v>
      </c>
      <c r="Q167" s="30">
        <v>0.72</v>
      </c>
      <c r="R167" s="30" t="s">
        <v>104</v>
      </c>
      <c r="S167" s="30">
        <v>0</v>
      </c>
      <c r="T167" s="42">
        <v>1.42</v>
      </c>
      <c r="U167" s="30" t="s">
        <v>100</v>
      </c>
      <c r="V167" s="30">
        <v>280</v>
      </c>
      <c r="W167" s="30">
        <v>63</v>
      </c>
      <c r="X167" s="30">
        <v>0</v>
      </c>
      <c r="Y167" s="30" t="s">
        <v>19</v>
      </c>
    </row>
    <row r="168" spans="1:25" x14ac:dyDescent="0.35">
      <c r="A168" s="30" t="s">
        <v>205</v>
      </c>
      <c r="B168" s="34" t="s">
        <v>12</v>
      </c>
      <c r="C168" s="31" t="s">
        <v>101</v>
      </c>
      <c r="D168" s="31">
        <v>5.3</v>
      </c>
      <c r="E168" s="30" t="s">
        <v>102</v>
      </c>
      <c r="F168" s="30">
        <v>8.0000000000000002E-3</v>
      </c>
      <c r="G168" s="30">
        <v>1.2999999999999999E-2</v>
      </c>
      <c r="H168" s="30">
        <v>1.0999999999999999E-2</v>
      </c>
      <c r="I168" s="30">
        <v>5.0000000000000001E-3</v>
      </c>
      <c r="J168" s="37" t="s">
        <v>103</v>
      </c>
      <c r="K168" s="30" t="s">
        <v>95</v>
      </c>
      <c r="L168" s="37">
        <v>1.46</v>
      </c>
      <c r="M168" s="30" t="s">
        <v>102</v>
      </c>
      <c r="N168" s="31" t="s">
        <v>98</v>
      </c>
      <c r="O168" s="39">
        <v>3.2</v>
      </c>
      <c r="P168" s="30">
        <v>4.4400000000000004</v>
      </c>
      <c r="Q168" s="30">
        <v>0.72</v>
      </c>
      <c r="R168" s="30" t="s">
        <v>104</v>
      </c>
      <c r="S168" s="30">
        <v>9</v>
      </c>
      <c r="T168" s="42">
        <v>1.1399999999999999</v>
      </c>
      <c r="U168" s="30" t="s">
        <v>100</v>
      </c>
      <c r="V168" s="30">
        <v>180</v>
      </c>
      <c r="W168" s="30">
        <v>63</v>
      </c>
      <c r="X168" s="30">
        <v>9</v>
      </c>
      <c r="Y168" s="30" t="s">
        <v>19</v>
      </c>
    </row>
  </sheetData>
  <sheetProtection algorithmName="SHA-512" hashValue="ojb9z+u52zII7FFVQ6ugqw6c85pcCd5Qqo2pT+8WSBCJCHl5nfXmSBbndDdVXcAdmIRT3OfuzON/LX+s8ryDuQ==" saltValue="vJchVXdgKjYmM4ENuJhEaw==" spinCount="100000" sheet="1" formatCells="0" formatColumns="0" formatRows="0" insertColumns="0" insertRows="0" insertHyperlinks="0" deleteColumns="0" deleteRows="0" sort="0" autoFilter="0" pivotTables="0"/>
  <autoFilter ref="A1:Y168" xr:uid="{00000000-0001-0000-0200-000000000000}">
    <sortState xmlns:xlrd2="http://schemas.microsoft.com/office/spreadsheetml/2017/richdata2" ref="A2:Y168">
      <sortCondition ref="A1:A168"/>
    </sortState>
  </autoFilter>
  <pageMargins left="0.7" right="0.7" top="0.75" bottom="0.75" header="0.3" footer="0.3"/>
  <pageSetup paperSize="9" scale="3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89AF7A88633F3341A44D4BE03118667E" ma:contentTypeVersion="13" ma:contentTypeDescription="Skapa ett nytt dokument." ma:contentTypeScope="" ma:versionID="2a540046faff3c2ac24098489e4d9256">
  <xsd:schema xmlns:xsd="http://www.w3.org/2001/XMLSchema" xmlns:xs="http://www.w3.org/2001/XMLSchema" xmlns:p="http://schemas.microsoft.com/office/2006/metadata/properties" xmlns:ns3="047c6578-6d42-4860-8a91-696ac4e96321" xmlns:ns4="57fe60da-7c30-4f62-a811-be9ce66652da" targetNamespace="http://schemas.microsoft.com/office/2006/metadata/properties" ma:root="true" ma:fieldsID="b66428ff524919c9f889467e4eb8b654" ns3:_="" ns4:_="">
    <xsd:import namespace="047c6578-6d42-4860-8a91-696ac4e96321"/>
    <xsd:import namespace="57fe60da-7c30-4f62-a811-be9ce66652da"/>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7c6578-6d42-4860-8a91-696ac4e963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7fe60da-7c30-4f62-a811-be9ce66652da"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element name="SharingHintHash" ma:index="12" nillable="true" ma:displayName="Delar tips,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969B34-40FE-4216-8C15-800B3BECEEC6}">
  <ds:schemaRefs>
    <ds:schemaRef ds:uri="http://schemas.microsoft.com/sharepoint/v3/contenttype/forms"/>
  </ds:schemaRefs>
</ds:datastoreItem>
</file>

<file path=customXml/itemProps2.xml><?xml version="1.0" encoding="utf-8"?>
<ds:datastoreItem xmlns:ds="http://schemas.openxmlformats.org/officeDocument/2006/customXml" ds:itemID="{E502A584-FBFF-40E3-BCB8-95DDFAA97D3B}">
  <ds:schemaRefs>
    <ds:schemaRef ds:uri="http://schemas.microsoft.com/office/2006/metadata/properties"/>
    <ds:schemaRef ds:uri="http://www.w3.org/XML/1998/namespace"/>
    <ds:schemaRef ds:uri="http://purl.org/dc/terms/"/>
    <ds:schemaRef ds:uri="http://schemas.microsoft.com/office/infopath/2007/PartnerControls"/>
    <ds:schemaRef ds:uri="http://purl.org/dc/dcmitype/"/>
    <ds:schemaRef ds:uri="http://purl.org/dc/elements/1.1/"/>
    <ds:schemaRef ds:uri="http://schemas.microsoft.com/office/2006/documentManagement/types"/>
    <ds:schemaRef ds:uri="57fe60da-7c30-4f62-a811-be9ce66652da"/>
    <ds:schemaRef ds:uri="http://schemas.openxmlformats.org/package/2006/metadata/core-properties"/>
    <ds:schemaRef ds:uri="047c6578-6d42-4860-8a91-696ac4e96321"/>
  </ds:schemaRefs>
</ds:datastoreItem>
</file>

<file path=customXml/itemProps3.xml><?xml version="1.0" encoding="utf-8"?>
<ds:datastoreItem xmlns:ds="http://schemas.openxmlformats.org/officeDocument/2006/customXml" ds:itemID="{5BD29571-1FF1-4507-B8A8-D88939C202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7c6578-6d42-4860-8a91-696ac4e96321"/>
    <ds:schemaRef ds:uri="57fe60da-7c30-4f62-a811-be9ce66652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2</vt:i4>
      </vt:variant>
    </vt:vector>
  </HeadingPairs>
  <TitlesOfParts>
    <vt:vector size="6" baseType="lpstr">
      <vt:lpstr>EPB INFO </vt:lpstr>
      <vt:lpstr>INTRO</vt:lpstr>
      <vt:lpstr>AANDACHTSPUNTEN</vt:lpstr>
      <vt:lpstr>DATA</vt:lpstr>
      <vt:lpstr>'EPB INFO '!Afdrukbereik</vt:lpstr>
      <vt:lpstr>INTRO!Afdrukbereik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NIBE Energietechniek</dc:creator>
  <cp:keywords/>
  <dc:description/>
  <cp:lastModifiedBy>Wouter Peeters</cp:lastModifiedBy>
  <cp:revision/>
  <cp:lastPrinted>2024-02-07T15:58:21Z</cp:lastPrinted>
  <dcterms:created xsi:type="dcterms:W3CDTF">2018-02-09T10:49:51Z</dcterms:created>
  <dcterms:modified xsi:type="dcterms:W3CDTF">2026-03-23T14:14:04Z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0x01010089AF7A88633F3341A44D4BE03118667E</vt:lpwstr>
  </property>
  <property fmtid="{D5CDD505-2E9C-101B-9397-08002B2CF9AE}" pid="3" name="MSIP_Label_ce8b62ee-019c-4c4f-8171-70312d408294_Enabled">
    <vt:lpwstr>true</vt:lpwstr>
  </property>
  <property fmtid="{D5CDD505-2E9C-101B-9397-08002B2CF9AE}" pid="4" name="MSIP_Label_ce8b62ee-019c-4c4f-8171-70312d408294_SetDate">
    <vt:lpwstr>2024-10-09T09:33:15Z</vt:lpwstr>
  </property>
  <property fmtid="{D5CDD505-2E9C-101B-9397-08002B2CF9AE}" pid="5" name="MSIP_Label_ce8b62ee-019c-4c4f-8171-70312d408294_Method">
    <vt:lpwstr>Standard</vt:lpwstr>
  </property>
  <property fmtid="{D5CDD505-2E9C-101B-9397-08002B2CF9AE}" pid="6" name="MSIP_Label_ce8b62ee-019c-4c4f-8171-70312d408294_Name">
    <vt:lpwstr>defa4170-0d19-0005-0004-bc88714345d2</vt:lpwstr>
  </property>
  <property fmtid="{D5CDD505-2E9C-101B-9397-08002B2CF9AE}" pid="7" name="MSIP_Label_ce8b62ee-019c-4c4f-8171-70312d408294_SiteId">
    <vt:lpwstr>9ad3cbc7-2522-4a4a-959a-9b21d005fb68</vt:lpwstr>
  </property>
  <property fmtid="{D5CDD505-2E9C-101B-9397-08002B2CF9AE}" pid="8" name="MSIP_Label_ce8b62ee-019c-4c4f-8171-70312d408294_ActionId">
    <vt:lpwstr>6dab26b8-60aa-4742-a307-1c9d438bf765</vt:lpwstr>
  </property>
  <property fmtid="{D5CDD505-2E9C-101B-9397-08002B2CF9AE}" pid="9" name="MSIP_Label_ce8b62ee-019c-4c4f-8171-70312d408294_ContentBits">
    <vt:lpwstr>0</vt:lpwstr>
  </property>
</Properties>
</file>