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827"/>
  <workbookPr defaultThemeVersion="124226"/>
  <mc:AlternateContent xmlns:mc="http://schemas.openxmlformats.org/markup-compatibility/2006">
    <mc:Choice Requires="x15">
      <x15ac:absPath xmlns:x15ac="http://schemas.microsoft.com/office/spreadsheetml/2010/11/ac" url="https://nibe-my.sharepoint.com/personal/3104maso_nibe_se/Documents/3104 - Maarten Sonneveld/NIBE PM - BE/EPB/EPB documentatie NIBE/"/>
    </mc:Choice>
  </mc:AlternateContent>
  <xr:revisionPtr revIDLastSave="11" documentId="8_{D0D51B00-4E4C-4D84-A95E-6AD596078152}" xr6:coauthVersionLast="47" xr6:coauthVersionMax="47" xr10:uidLastSave="{6D64AE2F-2CEE-4E33-B8C5-82E86B37B2C2}"/>
  <workbookProtection workbookAlgorithmName="SHA-512" workbookHashValue="YuYWtT2z5WJlt0usJbGXbdNFpCc9K0+w17jmQJXOmz/Xdtt9e7GsSX90Ku6C4lGtPrcEc8CLP3hSHAMpabbbkA==" workbookSaltValue="9hHA6xHajb32v2f/5lRqEA==" workbookSpinCount="100000" lockStructure="1"/>
  <bookViews>
    <workbookView xWindow="-120" yWindow="-120" windowWidth="29040" windowHeight="15840" tabRatio="844" activeTab="2" xr2:uid="{00000000-000D-0000-FFFF-FFFF00000000}"/>
  </bookViews>
  <sheets>
    <sheet name="INTRO" sheetId="10" r:id="rId1"/>
    <sheet name="AANDACHTSPUNTEN" sheetId="11" r:id="rId2"/>
    <sheet name="EPB INFO2018 " sheetId="1" r:id="rId3"/>
    <sheet name="DATA" sheetId="2" state="hidden" r:id="rId4"/>
  </sheets>
  <definedNames>
    <definedName name="_xlnm._FilterDatabase" localSheetId="3" hidden="1">DATA!$A$1:$X$97</definedName>
    <definedName name="_xlnm.Print_Area" localSheetId="2">'EPB INFO2018 '!$B$1:$C$73</definedName>
    <definedName name="_xlnm.Print_Area" localSheetId="0">INTRO!$A$1:$I$27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10" i="2" l="1"/>
  <c r="W6" i="2"/>
  <c r="W50" i="2"/>
  <c r="C30" i="1" l="1"/>
  <c r="C28" i="1"/>
  <c r="C61" i="1" l="1"/>
  <c r="C48" i="1"/>
  <c r="C49" i="1"/>
  <c r="C50" i="1"/>
  <c r="C54" i="1"/>
  <c r="C52" i="1"/>
  <c r="C46" i="1"/>
  <c r="C40" i="1"/>
  <c r="C15" i="1"/>
  <c r="P98" i="2"/>
  <c r="W86" i="2"/>
  <c r="W91" i="2"/>
  <c r="P14" i="2"/>
  <c r="W3" i="2"/>
  <c r="W9" i="2"/>
  <c r="W2" i="2"/>
  <c r="W5" i="2"/>
  <c r="P55" i="2" l="1"/>
  <c r="W19" i="2" l="1"/>
  <c r="W41" i="2"/>
  <c r="C19" i="1" l="1"/>
  <c r="C23" i="1"/>
  <c r="C47" i="1" s="1"/>
  <c r="P58" i="2" l="1"/>
  <c r="P59" i="2"/>
  <c r="P77" i="2"/>
  <c r="P76" i="2"/>
  <c r="P94" i="2"/>
  <c r="P60" i="2"/>
  <c r="P62" i="2"/>
  <c r="P63" i="2"/>
  <c r="P65" i="2"/>
  <c r="P99" i="2"/>
  <c r="P96" i="2"/>
  <c r="P81" i="2"/>
  <c r="P80" i="2"/>
  <c r="P78" i="2"/>
  <c r="P97" i="2"/>
  <c r="P54" i="2"/>
  <c r="P57" i="2"/>
  <c r="W36" i="2"/>
  <c r="W39" i="2"/>
  <c r="W35" i="2"/>
  <c r="W34" i="2"/>
  <c r="W23" i="2"/>
  <c r="W38" i="2"/>
  <c r="W47" i="2"/>
  <c r="W46" i="2"/>
  <c r="W25" i="2"/>
  <c r="W27" i="2"/>
  <c r="W33" i="2"/>
  <c r="W29" i="2"/>
  <c r="W28" i="2"/>
  <c r="W45" i="2"/>
  <c r="W44" i="2"/>
  <c r="W26" i="2"/>
  <c r="W31" i="2"/>
  <c r="W30" i="2"/>
  <c r="W20" i="2"/>
  <c r="W43" i="2"/>
  <c r="W42" i="2"/>
  <c r="W85" i="2"/>
  <c r="W40" i="2"/>
  <c r="W17" i="2"/>
  <c r="W70" i="2"/>
  <c r="W15" i="2"/>
  <c r="W89" i="2"/>
  <c r="W75" i="2"/>
  <c r="W68" i="2"/>
  <c r="W67" i="2"/>
  <c r="W74" i="2"/>
  <c r="W72" i="2"/>
  <c r="W71" i="2"/>
  <c r="W57" i="2"/>
  <c r="W56" i="2"/>
  <c r="W55" i="2"/>
  <c r="W65" i="2"/>
  <c r="W54" i="2"/>
  <c r="W87" i="2"/>
  <c r="W37" i="2"/>
  <c r="C20" i="1" l="1"/>
  <c r="C27" i="1" l="1"/>
  <c r="C25" i="1"/>
  <c r="C26" i="1"/>
  <c r="C51" i="1"/>
  <c r="C53" i="1" s="1"/>
  <c r="C55" i="1" s="1"/>
  <c r="C31" i="1"/>
  <c r="C45" i="1"/>
  <c r="C39" i="1"/>
  <c r="C36" i="1"/>
  <c r="C44" i="1" l="1"/>
</calcChain>
</file>

<file path=xl/sharedStrings.xml><?xml version="1.0" encoding="utf-8"?>
<sst xmlns="http://schemas.openxmlformats.org/spreadsheetml/2006/main" count="1043" uniqueCount="227">
  <si>
    <t>De stavingsdocumenten van NIBE Lucht-Water en Bodem-Water warmtepompen kunnen worden gevonden in de tab EPB INFO2018</t>
  </si>
  <si>
    <t>info@nibe.be</t>
  </si>
  <si>
    <t>Gelieve de gegevens, m.b.t. geïnstalleerde accessoires, te laten bevestigen door de installateur.</t>
  </si>
  <si>
    <t xml:space="preserve">U kan deze gegevens vervolgens in een afzonderlijk bestand opslaan: </t>
  </si>
  <si>
    <t>BESTAND</t>
  </si>
  <si>
    <t>OPSLAAN ALS</t>
  </si>
  <si>
    <t>Er zal zich een pop up openen. Hier kan u het bestandstype kiezen:</t>
  </si>
  <si>
    <t>OPSLAAN ALS: PDF</t>
  </si>
  <si>
    <t xml:space="preserve">NIBE EPB INFO Bouwaanvragen vanaf 2018 </t>
  </si>
  <si>
    <t>Bodem/water en Lucht/water</t>
  </si>
  <si>
    <t>Installateur</t>
  </si>
  <si>
    <t>Installatieadres</t>
  </si>
  <si>
    <t>Merk</t>
  </si>
  <si>
    <t>NIBE</t>
  </si>
  <si>
    <t>Product ID (Te selecteren)</t>
  </si>
  <si>
    <t>NIBE F1355-28</t>
  </si>
  <si>
    <t>Actieve koeling (selecteer JA indien de nodige accessoires zijn geïnstalleerd)</t>
  </si>
  <si>
    <t>NEE</t>
  </si>
  <si>
    <t>Passieve koeling via bodemwarmtepomp (selecteer JA indien de nodige accessoires zijn geïnstalleerd)</t>
  </si>
  <si>
    <t>Gedeelde Systemen</t>
  </si>
  <si>
    <t>Gemengde/Gedeelde opwekker</t>
  </si>
  <si>
    <t>JA</t>
  </si>
  <si>
    <t>Het toestel staat buiten het beschermd volume</t>
  </si>
  <si>
    <t>Verwarming</t>
  </si>
  <si>
    <t>Soort toestel</t>
  </si>
  <si>
    <t>(elektrische) Warmtepomp</t>
  </si>
  <si>
    <t>type warmtepomp</t>
  </si>
  <si>
    <t>Warmteafgiftemedium van de condensor</t>
  </si>
  <si>
    <t>Water</t>
  </si>
  <si>
    <t>Toestel is voor 26/09/2015 op de markt gebracht</t>
  </si>
  <si>
    <t>Vermogen Prated (55°C)</t>
  </si>
  <si>
    <t>Waarde bij ontstentenis voor het rendement</t>
  </si>
  <si>
    <t>Vermogen in uitstand (kW)</t>
  </si>
  <si>
    <t>TO-Vermogen (kW)</t>
  </si>
  <si>
    <t>Standby-Vermogen (kW)</t>
  </si>
  <si>
    <t>CCH- Vermogen (kW)</t>
  </si>
  <si>
    <t xml:space="preserve">Temperatuur waarbij SCOPon bepaald werd </t>
  </si>
  <si>
    <t>55°C</t>
  </si>
  <si>
    <t>èta s (55°C)</t>
  </si>
  <si>
    <t>Ontwerpvertrektemperatuur is bekend</t>
  </si>
  <si>
    <t>Ontwerpvertrektemperatuur (C°)</t>
  </si>
  <si>
    <t>**</t>
  </si>
  <si>
    <t>Temperatuurtoename van het water gekend</t>
  </si>
  <si>
    <t>Warmtebron waarvoor SCOPon of SGUEh werd bepaald</t>
  </si>
  <si>
    <t>Temperatuursverschil tussen vertrek en retour (C°)</t>
  </si>
  <si>
    <t>Temperatuurstoename over condensor</t>
  </si>
  <si>
    <t>Elektrisch vermogen van de pomp over verdamper gekend</t>
  </si>
  <si>
    <t>Maximaal vermogen van de pomp voor de warmtetoevoer naar de verdamper (kW)</t>
  </si>
  <si>
    <t>Sanitair warm water</t>
  </si>
  <si>
    <t>Type warmtepomp</t>
  </si>
  <si>
    <t>Configuratie van het opslagvat of warmtewisselaar</t>
  </si>
  <si>
    <t>Vermogen (nominaal of thermisch) (kW)</t>
  </si>
  <si>
    <t>Warmtepomp uitgerust met elektrische weerstand</t>
  </si>
  <si>
    <t>Met warmteopslag</t>
  </si>
  <si>
    <t>Opslagvatcapaciteit (l)</t>
  </si>
  <si>
    <t>Capaciteitsprofiel gekend</t>
  </si>
  <si>
    <t xml:space="preserve">Capaciteitsprofiel </t>
  </si>
  <si>
    <t>Energie-efficiëntie gekend</t>
  </si>
  <si>
    <t>Energie-efficiëntie (%)</t>
  </si>
  <si>
    <t>De energie-efficiëntie is getest met inbegrip van de elektrische weerstand</t>
  </si>
  <si>
    <t>es verwarming</t>
  </si>
  <si>
    <t>Warmteopslag in buffervat</t>
  </si>
  <si>
    <t>Geen buffervat aanwezig</t>
  </si>
  <si>
    <t>Directe invoer van het geïnstalleerde vermogen</t>
  </si>
  <si>
    <t>Geïnstalleerde vermogen (W)</t>
  </si>
  <si>
    <t>Type pomp (regeling)</t>
  </si>
  <si>
    <t>natlopende circulatiepomp met pompregeling</t>
  </si>
  <si>
    <t>EEI gekend</t>
  </si>
  <si>
    <t>EEI</t>
  </si>
  <si>
    <t>Afgiftesysteem</t>
  </si>
  <si>
    <t>Constante instelwaarde vertrektemperatuur</t>
  </si>
  <si>
    <t>*Schrappen wat niet past</t>
  </si>
  <si>
    <t xml:space="preserve">**Stavingsdocumenten van het afgiftesysteem toevoegen </t>
  </si>
  <si>
    <t>***versie AC: Neen, tenzij aankoop extra accessoires: vorst- en vochtbeveiliging</t>
  </si>
  <si>
    <t>Aan bovenstaande informatie kunnen geen rechten worden ontleend</t>
  </si>
  <si>
    <t>Model</t>
  </si>
  <si>
    <t>Prated 55°C</t>
  </si>
  <si>
    <t>Warmtebron</t>
  </si>
  <si>
    <t>OFF</t>
  </si>
  <si>
    <t>T OFF</t>
  </si>
  <si>
    <t>Standby</t>
  </si>
  <si>
    <t>CCH</t>
  </si>
  <si>
    <t>Actieve koeling</t>
  </si>
  <si>
    <t>Temp</t>
  </si>
  <si>
    <t>Eta55</t>
  </si>
  <si>
    <t>Warmtebron test</t>
  </si>
  <si>
    <t>SWW</t>
  </si>
  <si>
    <t>Thermische vermogen warmtepomp  volgens EN14511 in kW</t>
  </si>
  <si>
    <t xml:space="preserve">COP warmtepomp volgens EN14511 </t>
  </si>
  <si>
    <t>Elektrisch vermogen warmtepomp volgens EN14511 in kW</t>
  </si>
  <si>
    <t>Elektrisch vermogen pomp over verdamper (bronpomp) in kW</t>
  </si>
  <si>
    <t>MAX Bijverwarming CV mogelijk</t>
  </si>
  <si>
    <t>Interne boiler ErP Water heating efficiency (inc.warmteverlies)</t>
  </si>
  <si>
    <t>ErP Load profile i.c.m. interne boiler</t>
  </si>
  <si>
    <t>Oplslagcapaciteit in liter</t>
  </si>
  <si>
    <t>CV pomp</t>
  </si>
  <si>
    <t>Vermogen weerstand uitsluitend sanitair</t>
  </si>
  <si>
    <t>Buiten beschermd volume</t>
  </si>
  <si>
    <t xml:space="preserve">NIBE F1145-5 (PC) </t>
  </si>
  <si>
    <t>Bodem</t>
  </si>
  <si>
    <t>geen lagetemperatuurswarmtepomp (kan ook SWW maken)</t>
  </si>
  <si>
    <t>Pekel</t>
  </si>
  <si>
    <t>Verwarmingstoestel met apart opslagvat</t>
  </si>
  <si>
    <t>NIBE F1145-5 (PC) VPB300</t>
  </si>
  <si>
    <t>Verwarmingstoestel met een geïntegreerd opslagvat</t>
  </si>
  <si>
    <t>XXL</t>
  </si>
  <si>
    <t>NIBE F1245-5 (PC)</t>
  </si>
  <si>
    <t>XL</t>
  </si>
  <si>
    <t>NIBE F1155-6 (PC)</t>
  </si>
  <si>
    <t>NIBE F1155-6 (PC) VPB300</t>
  </si>
  <si>
    <t>NIBE F1255-6 (PC)</t>
  </si>
  <si>
    <t>NIBE S1155-6 (PC) VPB S300</t>
  </si>
  <si>
    <t>NIBE S1255-6 (PC)</t>
  </si>
  <si>
    <t xml:space="preserve">NIBE F1145-6 (PC) </t>
  </si>
  <si>
    <t>NIBE F1145-6 (PC) VPB300</t>
  </si>
  <si>
    <t xml:space="preserve">NIBE F1245-6 (PC) </t>
  </si>
  <si>
    <t xml:space="preserve">NIBE F1145-8 (PC) </t>
  </si>
  <si>
    <t>NIBE F1145-8 (PC) VPB300</t>
  </si>
  <si>
    <t xml:space="preserve">NIBE F1245-8 (PC) </t>
  </si>
  <si>
    <t xml:space="preserve">NIBE F1145-10 (PC) </t>
  </si>
  <si>
    <t>NIBE F1145-10 (PC) VPB300</t>
  </si>
  <si>
    <t>NIBE F1245-10 (PC)</t>
  </si>
  <si>
    <t xml:space="preserve">NIBE F1155-12 </t>
  </si>
  <si>
    <t>NIBE F1155-12 VPB300</t>
  </si>
  <si>
    <t xml:space="preserve">NIBE F1255-12 </t>
  </si>
  <si>
    <t>NIBE S1155-12 VPB S300</t>
  </si>
  <si>
    <t xml:space="preserve">NIBE S1255-12 </t>
  </si>
  <si>
    <t xml:space="preserve">NIBE F1145-12 </t>
  </si>
  <si>
    <t>NIBE F1145-12 VPB300</t>
  </si>
  <si>
    <t xml:space="preserve">NIBE F1245-12 </t>
  </si>
  <si>
    <t>NIBE F1155-16</t>
  </si>
  <si>
    <t>NIBE F1155-16 VPB300</t>
  </si>
  <si>
    <t>NIBE F1255-16</t>
  </si>
  <si>
    <t>NIBE S1155-16 VPB S300</t>
  </si>
  <si>
    <t>NIBE S1255-16</t>
  </si>
  <si>
    <t xml:space="preserve">NIBE F1145-15 </t>
  </si>
  <si>
    <t>NIBE F1145-15 VPB500</t>
  </si>
  <si>
    <t xml:space="preserve">NIBE F1145-17 </t>
  </si>
  <si>
    <t>NIBE F1145-17 VPB500</t>
  </si>
  <si>
    <t>NIBE F1345-24</t>
  </si>
  <si>
    <t xml:space="preserve">NIBE F1345-30 </t>
  </si>
  <si>
    <t xml:space="preserve">NIBE F1345-40 </t>
  </si>
  <si>
    <t>NIBE F1345-60</t>
  </si>
  <si>
    <t>NIBE AMS10-6 HBS</t>
  </si>
  <si>
    <t>Buitenlucht/Water</t>
  </si>
  <si>
    <t>Buitenlucht</t>
  </si>
  <si>
    <t>JA/NEE*</t>
  </si>
  <si>
    <t>N/A</t>
  </si>
  <si>
    <t>NIBE AMS10-6 HK200S</t>
  </si>
  <si>
    <t>NIBE F2040-6</t>
  </si>
  <si>
    <t>NIBE F2040-6 HK200M</t>
  </si>
  <si>
    <t>NIBE F2040-6 VVM S320</t>
  </si>
  <si>
    <t>NIBE F2040-6 VVM225</t>
  </si>
  <si>
    <t>NIBE F2040-6 VVM320</t>
  </si>
  <si>
    <t>NIBE F2120-8</t>
  </si>
  <si>
    <t>NIBE F2120-8 VVM S320</t>
  </si>
  <si>
    <t>NIBE F2120-8 VVM225</t>
  </si>
  <si>
    <t>NIBE F2120-8 VVM320</t>
  </si>
  <si>
    <t>NIBE AMS10-8 ACVM270</t>
  </si>
  <si>
    <t>Verwarmingstoestel met een geïntegreerde warmtewisselaar</t>
  </si>
  <si>
    <t>NIBE AMS10-8 HBS</t>
  </si>
  <si>
    <t>NIBE AMS10-8 HK200S</t>
  </si>
  <si>
    <t>NIBE F2040-8</t>
  </si>
  <si>
    <t>NIBE F2040-8 HK200M</t>
  </si>
  <si>
    <t>NIBE F2040-8 VVM S320</t>
  </si>
  <si>
    <t>NIBE F2040-8 VVM225</t>
  </si>
  <si>
    <t>NIBE F2040-8 VVM320</t>
  </si>
  <si>
    <t>NIBE F2120-12</t>
  </si>
  <si>
    <t>NIBE F2120-12 VVM S320</t>
  </si>
  <si>
    <t>NIBE F2120-12 VVM320</t>
  </si>
  <si>
    <t>NIBE AMS10-12 ACVM270</t>
  </si>
  <si>
    <t>NIBE AMS10-12 HBS</t>
  </si>
  <si>
    <t>NIBE AMS10-12 HK200S</t>
  </si>
  <si>
    <t>NIBE F2040-12</t>
  </si>
  <si>
    <t>NIBE F2040-12 HK200M</t>
  </si>
  <si>
    <t>NIBE F2040-12 VVM S320</t>
  </si>
  <si>
    <t>NIBE F2040-12 VVM320</t>
  </si>
  <si>
    <t xml:space="preserve">NIBE F2120-16 </t>
  </si>
  <si>
    <t>NIBE F2120-16 VVM500</t>
  </si>
  <si>
    <t>NIBE AMS10-16 HBS</t>
  </si>
  <si>
    <t>NIBE F2040-16</t>
  </si>
  <si>
    <t>NIBE F2040-16 VVM310</t>
  </si>
  <si>
    <t>NIBE F2120-20</t>
  </si>
  <si>
    <t>NIBE F2120-20 VVM500</t>
  </si>
  <si>
    <t>Grondwater</t>
  </si>
  <si>
    <t>NIBE S1155-25 VPB500</t>
  </si>
  <si>
    <t>NIBE F1355-43</t>
  </si>
  <si>
    <t>Op onze website is ook een EPB bibliotheek te vinden voor eenvoudige ingave in de software.</t>
  </si>
  <si>
    <t>Stap 1:</t>
  </si>
  <si>
    <t>Inlezen van NIBE Bibliotheek onder gegevens importeren.</t>
  </si>
  <si>
    <t xml:space="preserve">Stap 2: </t>
  </si>
  <si>
    <t>Selecteer de juiste warmtepomp voor u project en controleer de invoer.</t>
  </si>
  <si>
    <t xml:space="preserve">OPGELET: </t>
  </si>
  <si>
    <t>Naast de ingave van de warmtepomp zullen ook gerelateerde zaken als de correcte ingave van het geïnstalleerde vermogen van de CV pomp en het opslagsysteem een grote invloed hebben. Het vermogen van de interne CV pomp is terug te vinden in de stavingsdocumenten.</t>
  </si>
  <si>
    <t>De staving van het afgiftesysteem zal de SPF van de warmtepomp sterk beïnvloeden. Typisch wordt gekozen voor een afgiftesysteem met lage temperatuur (35°C aanvoer).</t>
  </si>
  <si>
    <t>EPW: Passieve koeling bij een geothermische warmtepomp of actieve koeling bij lucht water wordt ingegeven bij het energiesegment</t>
  </si>
  <si>
    <t>U dient zelf het product en mogelijke opties aan te geven in de selectietabel. Er is een TAB met aandachtspunten opgenomen in dit document.</t>
  </si>
  <si>
    <t>Indien u stavingsdocumenten  wenst te bekomen voor aanvragen vóór 2018 vragen we contact op te nemen met:</t>
  </si>
  <si>
    <t>Warmtebron van de verdamper (volgens project)</t>
  </si>
  <si>
    <t>NIBE S1155-25</t>
  </si>
  <si>
    <t>NIBE MT-MB21-019-FV-E</t>
  </si>
  <si>
    <t>NIBE MT-WH21-019</t>
  </si>
  <si>
    <t>NIBE MT-WH21-026</t>
  </si>
  <si>
    <t>L</t>
  </si>
  <si>
    <t>Warmtepompboiler</t>
  </si>
  <si>
    <t>Uitsluitend SWW</t>
  </si>
  <si>
    <t>NIBE AMS10-6 BA-SVM 10-200/6</t>
  </si>
  <si>
    <t>NIBE AMS10-8 BA-SVM 10-200/12</t>
  </si>
  <si>
    <t>NIBE AMS10-12 BA-SVM 10-200/12</t>
  </si>
  <si>
    <t>Bron waarbij SCOPon bepaald werd</t>
  </si>
  <si>
    <t>NIBE AMS20-6 HBS20-6</t>
  </si>
  <si>
    <t>NIBE AMS10-6 SHB10-6</t>
  </si>
  <si>
    <t>NIBE AMS10-12 SHB10-16</t>
  </si>
  <si>
    <t>NIBE AMS10-16 SHB10-16</t>
  </si>
  <si>
    <t>NIBE F2120-16 VVM S320</t>
  </si>
  <si>
    <t>NIBE F1226-6</t>
  </si>
  <si>
    <t>NIBE AMS10-8 SHB10-12</t>
  </si>
  <si>
    <t>NIBE AMS10-6 + SHB10-6 + BA-ST9030</t>
  </si>
  <si>
    <t>NIBE S2125-8</t>
  </si>
  <si>
    <t>NIBE S2125-12</t>
  </si>
  <si>
    <t>NIBE F1253-4 (PC)</t>
  </si>
  <si>
    <t xml:space="preserve">NIBE S1155-6 (PC) </t>
  </si>
  <si>
    <t xml:space="preserve">NIBE S1155-16 </t>
  </si>
  <si>
    <t>NIBE S1155-12</t>
  </si>
  <si>
    <t>NIBE S2125-8 VVM S320</t>
  </si>
  <si>
    <t>NIBE S2125-12 VVM S320</t>
  </si>
  <si>
    <t>NIBE Energietechniek B.V. 4-2022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</si>
</sst>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12" x14ac:knownFonts="1">
    <font>
      <sz val="11"/>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8"/>
      <color theme="1"/>
      <name val="Calibri"/>
      <family val="2"/>
      <scheme val="minor"/>
    </font>
    <font>
      <sz val="9"/>
      <color theme="1"/>
      <name val="Calibri"/>
      <family val="2"/>
      <scheme val="minor"/>
    </font>
    <font>
      <sz val="8"/>
      <color theme="1"/>
      <name val="Calibri"/>
      <family val="2"/>
      <scheme val="minor"/>
    </font>
    <font>
      <sz val="11"/>
      <color indexed="8"/>
      <name val="Calibri"/>
      <family val="2"/>
    </font>
    <font>
      <sz val="16"/>
      <color theme="1"/>
      <name val="Calibri"/>
      <family val="2"/>
      <scheme val="minor"/>
    </font>
    <font>
      <sz val="11"/>
      <color theme="0"/>
      <name val="Calibri"/>
      <family val="2"/>
      <scheme val="minor"/>
    </font>
    <font>
      <b/>
      <sz val="11"/>
      <name val="Calibri"/>
      <family val="2"/>
      <scheme val="minor"/>
    </font>
    <font>
      <sz val="11"/>
      <name val="Calibri"/>
      <family val="2"/>
      <scheme val="minor"/>
    </font>
  </fonts>
  <fills count="3">
    <fill>
      <patternFill patternType="none"/>
    </fill>
    <fill>
      <patternFill patternType="gray125"/>
    </fill>
    <fill>
      <patternFill patternType="solid">
        <fgColor theme="0"/>
        <bgColor indexed="64"/>
      </patternFill>
    </fill>
  </fills>
  <borders count="9">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s>
  <cellStyleXfs count="4">
    <xf numFmtId="0" fontId="0" fillId="0" borderId="0"/>
    <xf numFmtId="0" fontId="2" fillId="0" borderId="0" applyNumberFormat="0" applyFill="0" applyBorder="0" applyAlignment="0" applyProtection="0"/>
    <xf numFmtId="9" fontId="3" fillId="0" borderId="0" applyFont="0" applyFill="0" applyBorder="0" applyAlignment="0" applyProtection="0"/>
    <xf numFmtId="0" fontId="7" fillId="0" borderId="0" applyNumberFormat="0" applyFill="0" applyBorder="0" applyProtection="0"/>
  </cellStyleXfs>
  <cellXfs count="59">
    <xf numFmtId="0" fontId="0" fillId="0" borderId="0" xfId="0"/>
    <xf numFmtId="0" fontId="0" fillId="2" borderId="0" xfId="0" applyFill="1" applyBorder="1"/>
    <xf numFmtId="0" fontId="0" fillId="2" borderId="0" xfId="0" applyFill="1" applyBorder="1" applyAlignment="1">
      <alignment vertical="center"/>
    </xf>
    <xf numFmtId="0" fontId="0" fillId="2" borderId="0" xfId="0" applyFill="1" applyBorder="1" applyAlignment="1">
      <alignment horizontal="center" vertical="center" wrapText="1"/>
    </xf>
    <xf numFmtId="0" fontId="0" fillId="2" borderId="3" xfId="0" applyFill="1" applyBorder="1" applyAlignment="1">
      <alignment vertical="center"/>
    </xf>
    <xf numFmtId="0" fontId="0" fillId="2" borderId="4" xfId="0" applyFill="1" applyBorder="1" applyAlignment="1" applyProtection="1">
      <alignment horizontal="center" vertical="center" wrapText="1"/>
      <protection locked="0"/>
    </xf>
    <xf numFmtId="0" fontId="0" fillId="2" borderId="0" xfId="0" applyFill="1" applyBorder="1" applyAlignment="1">
      <alignment wrapText="1"/>
    </xf>
    <xf numFmtId="0" fontId="0" fillId="2" borderId="0" xfId="0" applyFill="1" applyBorder="1" applyAlignment="1">
      <alignment horizontal="center" vertical="center"/>
    </xf>
    <xf numFmtId="0" fontId="0" fillId="2" borderId="0" xfId="0" applyFill="1" applyBorder="1" applyAlignment="1">
      <alignment horizontal="center"/>
    </xf>
    <xf numFmtId="0" fontId="1" fillId="2" borderId="0" xfId="0" applyFont="1" applyFill="1" applyBorder="1" applyAlignment="1">
      <alignment vertical="center"/>
    </xf>
    <xf numFmtId="9" fontId="0" fillId="2" borderId="0" xfId="2" applyFont="1" applyFill="1" applyBorder="1" applyAlignment="1">
      <alignment horizontal="center" vertical="center" wrapText="1"/>
    </xf>
    <xf numFmtId="0" fontId="6" fillId="2" borderId="0" xfId="0" applyFont="1" applyFill="1" applyBorder="1" applyAlignment="1">
      <alignment horizontal="center" vertical="center" wrapText="1"/>
    </xf>
    <xf numFmtId="0" fontId="0" fillId="2" borderId="0" xfId="0" applyFont="1" applyFill="1" applyBorder="1"/>
    <xf numFmtId="0" fontId="4" fillId="2" borderId="0" xfId="0" applyFont="1" applyFill="1" applyBorder="1" applyAlignment="1">
      <alignment vertical="center"/>
    </xf>
    <xf numFmtId="0" fontId="0" fillId="2" borderId="0" xfId="0" applyFont="1" applyFill="1" applyBorder="1" applyAlignment="1">
      <alignment vertical="center"/>
    </xf>
    <xf numFmtId="0" fontId="0" fillId="2" borderId="0" xfId="0" applyFont="1" applyFill="1" applyBorder="1" applyAlignment="1">
      <alignment horizontal="center" vertical="center" wrapText="1"/>
    </xf>
    <xf numFmtId="0" fontId="2" fillId="2" borderId="0" xfId="1" applyFill="1" applyBorder="1" applyAlignment="1">
      <alignment vertical="center"/>
    </xf>
    <xf numFmtId="0" fontId="5" fillId="2" borderId="0" xfId="0" applyFont="1" applyFill="1" applyBorder="1" applyAlignment="1">
      <alignment vertical="center"/>
    </xf>
    <xf numFmtId="0" fontId="0" fillId="2" borderId="1" xfId="0" applyFill="1" applyBorder="1" applyAlignment="1">
      <alignment vertical="center"/>
    </xf>
    <xf numFmtId="0" fontId="0" fillId="2" borderId="2" xfId="0" applyFill="1" applyBorder="1" applyAlignment="1" applyProtection="1">
      <alignment horizontal="center" vertical="center" wrapText="1"/>
      <protection locked="0"/>
    </xf>
    <xf numFmtId="0" fontId="0" fillId="2" borderId="5" xfId="0" applyFill="1" applyBorder="1" applyAlignment="1">
      <alignment vertical="center" wrapText="1"/>
    </xf>
    <xf numFmtId="0" fontId="0" fillId="2" borderId="6" xfId="0" applyFill="1" applyBorder="1" applyAlignment="1" applyProtection="1">
      <alignment horizontal="center" vertical="center" wrapText="1"/>
      <protection locked="0"/>
    </xf>
    <xf numFmtId="0" fontId="2" fillId="2" borderId="0" xfId="1" applyFill="1" applyBorder="1" applyAlignment="1">
      <alignment horizontal="center"/>
    </xf>
    <xf numFmtId="0" fontId="0" fillId="2" borderId="0" xfId="0" applyFill="1" applyBorder="1" applyAlignment="1">
      <alignment horizontal="center" wrapText="1"/>
    </xf>
    <xf numFmtId="0" fontId="0" fillId="2" borderId="0" xfId="0" applyFill="1"/>
    <xf numFmtId="0" fontId="8" fillId="2" borderId="0" xfId="0" applyFont="1" applyFill="1" applyAlignment="1">
      <alignment vertical="center"/>
    </xf>
    <xf numFmtId="0" fontId="8" fillId="2" borderId="0" xfId="0" applyFont="1" applyFill="1"/>
    <xf numFmtId="0" fontId="9" fillId="0" borderId="0" xfId="0" applyFont="1" applyFill="1" applyAlignment="1">
      <alignment horizontal="left"/>
    </xf>
    <xf numFmtId="0" fontId="9" fillId="0" borderId="0" xfId="0" applyFont="1" applyFill="1" applyAlignment="1">
      <alignment horizontal="left" vertical="center"/>
    </xf>
    <xf numFmtId="0" fontId="10" fillId="0" borderId="0" xfId="0" applyFont="1" applyFill="1" applyBorder="1" applyAlignment="1">
      <alignment horizontal="left" vertical="center" wrapText="1"/>
    </xf>
    <xf numFmtId="0" fontId="10" fillId="0" borderId="0" xfId="0" applyFont="1" applyFill="1" applyAlignment="1">
      <alignment horizontal="left" vertical="center" wrapText="1"/>
    </xf>
    <xf numFmtId="0" fontId="10" fillId="0" borderId="0" xfId="0" applyFont="1" applyFill="1" applyAlignment="1">
      <alignment horizontal="left" wrapText="1"/>
    </xf>
    <xf numFmtId="0" fontId="11" fillId="0" borderId="0" xfId="0" applyFont="1" applyFill="1" applyAlignment="1">
      <alignment horizontal="left"/>
    </xf>
    <xf numFmtId="0" fontId="11" fillId="0" borderId="0" xfId="0" applyFont="1" applyFill="1" applyAlignment="1">
      <alignment horizontal="left" vertical="center"/>
    </xf>
    <xf numFmtId="0" fontId="11" fillId="0" borderId="0" xfId="0" applyFont="1" applyFill="1" applyBorder="1" applyAlignment="1">
      <alignment horizontal="left" vertical="center"/>
    </xf>
    <xf numFmtId="164" fontId="11" fillId="0" borderId="0" xfId="0" applyNumberFormat="1" applyFont="1" applyFill="1" applyBorder="1" applyAlignment="1">
      <alignment horizontal="left" vertical="center"/>
    </xf>
    <xf numFmtId="9" fontId="11" fillId="0" borderId="0" xfId="0" applyNumberFormat="1" applyFont="1" applyFill="1" applyAlignment="1">
      <alignment horizontal="left" vertical="center"/>
    </xf>
    <xf numFmtId="9" fontId="11" fillId="0" borderId="0" xfId="2" applyFont="1" applyFill="1" applyAlignment="1">
      <alignment horizontal="left" vertical="center"/>
    </xf>
    <xf numFmtId="9" fontId="11" fillId="0" borderId="0" xfId="0" applyNumberFormat="1" applyFont="1" applyFill="1" applyBorder="1" applyAlignment="1">
      <alignment horizontal="left" vertical="center"/>
    </xf>
    <xf numFmtId="9" fontId="11" fillId="0" borderId="0" xfId="0" applyNumberFormat="1" applyFont="1" applyFill="1" applyAlignment="1">
      <alignment horizontal="left" vertical="center" wrapText="1"/>
    </xf>
    <xf numFmtId="9" fontId="11" fillId="0" borderId="0" xfId="0" applyNumberFormat="1" applyFont="1" applyFill="1" applyAlignment="1">
      <alignment horizontal="left"/>
    </xf>
    <xf numFmtId="2" fontId="11" fillId="0" borderId="0" xfId="0" applyNumberFormat="1" applyFont="1" applyFill="1" applyAlignment="1">
      <alignment horizontal="left"/>
    </xf>
    <xf numFmtId="164" fontId="11" fillId="0" borderId="0" xfId="0" applyNumberFormat="1" applyFont="1" applyFill="1" applyAlignment="1">
      <alignment horizontal="left" vertical="center"/>
    </xf>
    <xf numFmtId="0" fontId="11" fillId="0" borderId="0" xfId="0" applyFont="1" applyFill="1" applyAlignment="1">
      <alignment horizontal="left" vertical="center" wrapText="1"/>
    </xf>
    <xf numFmtId="164" fontId="11" fillId="0" borderId="0" xfId="0" applyNumberFormat="1" applyFont="1" applyFill="1" applyBorder="1" applyAlignment="1">
      <alignment horizontal="left"/>
    </xf>
    <xf numFmtId="9" fontId="11" fillId="0" borderId="0" xfId="0" applyNumberFormat="1" applyFont="1" applyFill="1" applyBorder="1" applyAlignment="1">
      <alignment horizontal="left"/>
    </xf>
    <xf numFmtId="164" fontId="11" fillId="0" borderId="0" xfId="0" applyNumberFormat="1" applyFont="1" applyFill="1" applyAlignment="1">
      <alignment horizontal="left"/>
    </xf>
    <xf numFmtId="2" fontId="11" fillId="0" borderId="0" xfId="0" applyNumberFormat="1" applyFont="1" applyFill="1" applyAlignment="1">
      <alignment horizontal="left" vertical="center"/>
    </xf>
    <xf numFmtId="165" fontId="11" fillId="0" borderId="0" xfId="0" applyNumberFormat="1" applyFont="1" applyFill="1" applyAlignment="1">
      <alignment horizontal="left"/>
    </xf>
    <xf numFmtId="0" fontId="11" fillId="0" borderId="0" xfId="0" applyFont="1" applyFill="1" applyBorder="1" applyAlignment="1">
      <alignment horizontal="left"/>
    </xf>
    <xf numFmtId="0" fontId="11" fillId="0" borderId="7" xfId="0" applyFont="1" applyFill="1" applyBorder="1" applyAlignment="1">
      <alignment horizontal="left"/>
    </xf>
    <xf numFmtId="164" fontId="11" fillId="0" borderId="7" xfId="0" applyNumberFormat="1" applyFont="1" applyFill="1" applyBorder="1" applyAlignment="1">
      <alignment horizontal="left"/>
    </xf>
    <xf numFmtId="9" fontId="11" fillId="0" borderId="7" xfId="0" applyNumberFormat="1" applyFont="1" applyFill="1" applyBorder="1" applyAlignment="1">
      <alignment horizontal="left"/>
    </xf>
    <xf numFmtId="0" fontId="11" fillId="0" borderId="8" xfId="0" applyFont="1" applyFill="1" applyBorder="1" applyAlignment="1">
      <alignment horizontal="left"/>
    </xf>
    <xf numFmtId="164" fontId="11" fillId="0" borderId="7" xfId="0" applyNumberFormat="1" applyFont="1" applyFill="1" applyBorder="1" applyAlignment="1">
      <alignment horizontal="left" vertical="center"/>
    </xf>
    <xf numFmtId="0" fontId="11" fillId="0" borderId="7" xfId="0" applyFont="1" applyFill="1" applyBorder="1" applyAlignment="1">
      <alignment horizontal="left" vertical="center"/>
    </xf>
    <xf numFmtId="9" fontId="11" fillId="0" borderId="0" xfId="2" applyFont="1" applyFill="1" applyAlignment="1">
      <alignment horizontal="left"/>
    </xf>
    <xf numFmtId="0" fontId="0" fillId="2" borderId="0" xfId="0" applyFill="1" applyBorder="1" applyAlignment="1">
      <alignment horizontal="center" wrapText="1"/>
    </xf>
    <xf numFmtId="0" fontId="8" fillId="2" borderId="0" xfId="0" applyFont="1" applyFill="1" applyAlignment="1">
      <alignment horizontal="center" vertical="center" wrapText="1"/>
    </xf>
  </cellXfs>
  <cellStyles count="4">
    <cellStyle name="Hyperlink" xfId="1" builtinId="8"/>
    <cellStyle name="Procent" xfId="2" builtinId="5"/>
    <cellStyle name="Standaard" xfId="0" builtinId="0"/>
    <cellStyle name="Standaard 2" xfId="3"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cid:f37ced25-606a-49f5-9d19-dedf2f9d1afd@eurprd07.prod.outlook.com" TargetMode="External"/><Relationship Id="rId1" Type="http://schemas.openxmlformats.org/officeDocument/2006/relationships/image" Target="../media/image2.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330200</xdr:colOff>
      <xdr:row>1</xdr:row>
      <xdr:rowOff>76200</xdr:rowOff>
    </xdr:from>
    <xdr:to>
      <xdr:col>6</xdr:col>
      <xdr:colOff>275139</xdr:colOff>
      <xdr:row>4</xdr:row>
      <xdr:rowOff>73025</xdr:rowOff>
    </xdr:to>
    <xdr:pic>
      <xdr:nvPicPr>
        <xdr:cNvPr id="4" name="Afbeelding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4762" b="20952"/>
        <a:stretch/>
      </xdr:blipFill>
      <xdr:spPr>
        <a:xfrm>
          <a:off x="1612900" y="260350"/>
          <a:ext cx="2510339" cy="549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189150</xdr:colOff>
      <xdr:row>2</xdr:row>
      <xdr:rowOff>125421</xdr:rowOff>
    </xdr:from>
    <xdr:to>
      <xdr:col>14</xdr:col>
      <xdr:colOff>54042</xdr:colOff>
      <xdr:row>27</xdr:row>
      <xdr:rowOff>165938</xdr:rowOff>
    </xdr:to>
    <xdr:pic>
      <xdr:nvPicPr>
        <xdr:cNvPr id="4" name="Picture 3" descr="cid:f37ced25-606a-49f5-9d19-dedf2f9d1afd@eurprd07.prod.outlook.com">
          <a:extLst>
            <a:ext uri="{FF2B5EF4-FFF2-40B4-BE49-F238E27FC236}">
              <a16:creationId xmlns:a16="http://schemas.microsoft.com/office/drawing/2014/main" id="{1D350617-8AB8-407C-B919-CD80D6525273}"/>
            </a:ext>
          </a:extLst>
        </xdr:cNvPr>
        <xdr:cNvPicPr>
          <a:picLocks noChangeAspect="1" noChangeArrowheads="1"/>
        </xdr:cNvPicPr>
      </xdr:nvPicPr>
      <xdr:blipFill rotWithShape="1">
        <a:blip xmlns:r="http://schemas.openxmlformats.org/officeDocument/2006/relationships" r:embed="rId1" r:link="rId2">
          <a:extLst>
            <a:ext uri="{28A0092B-C50C-407E-A947-70E740481C1C}">
              <a14:useLocalDpi xmlns:a14="http://schemas.microsoft.com/office/drawing/2010/main" val="0"/>
            </a:ext>
          </a:extLst>
        </a:blip>
        <a:srcRect t="2643"/>
        <a:stretch/>
      </xdr:blipFill>
      <xdr:spPr bwMode="auto">
        <a:xfrm>
          <a:off x="797129" y="503719"/>
          <a:ext cx="7768615" cy="4769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148617</xdr:colOff>
      <xdr:row>30</xdr:row>
      <xdr:rowOff>135106</xdr:rowOff>
    </xdr:from>
    <xdr:to>
      <xdr:col>14</xdr:col>
      <xdr:colOff>90607</xdr:colOff>
      <xdr:row>57</xdr:row>
      <xdr:rowOff>57959</xdr:rowOff>
    </xdr:to>
    <xdr:pic>
      <xdr:nvPicPr>
        <xdr:cNvPr id="5" name="Picture 4" descr="be3232dc-558e-425d-b6d0-80830cd379c9@eurprd07">
          <a:extLst>
            <a:ext uri="{FF2B5EF4-FFF2-40B4-BE49-F238E27FC236}">
              <a16:creationId xmlns:a16="http://schemas.microsoft.com/office/drawing/2014/main" id="{3EFE9516-8AEE-4E17-A336-46BC92AB6399}"/>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2368"/>
        <a:stretch/>
      </xdr:blipFill>
      <xdr:spPr bwMode="auto">
        <a:xfrm>
          <a:off x="756596" y="5809574"/>
          <a:ext cx="7845713" cy="5029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162127</xdr:colOff>
      <xdr:row>61</xdr:row>
      <xdr:rowOff>40533</xdr:rowOff>
    </xdr:from>
    <xdr:to>
      <xdr:col>14</xdr:col>
      <xdr:colOff>81064</xdr:colOff>
      <xdr:row>88</xdr:row>
      <xdr:rowOff>82479</xdr:rowOff>
    </xdr:to>
    <xdr:pic>
      <xdr:nvPicPr>
        <xdr:cNvPr id="6" name="Picture 5" descr="fd070c15-2e1b-4739-9878-d9869f1a77cf@eurprd07">
          <a:extLst>
            <a:ext uri="{FF2B5EF4-FFF2-40B4-BE49-F238E27FC236}">
              <a16:creationId xmlns:a16="http://schemas.microsoft.com/office/drawing/2014/main" id="{AB39DE92-D3A1-4575-8772-361C4BF3519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70106" y="11578618"/>
          <a:ext cx="7822660" cy="5148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121595</xdr:colOff>
      <xdr:row>91</xdr:row>
      <xdr:rowOff>88221</xdr:rowOff>
    </xdr:from>
    <xdr:to>
      <xdr:col>14</xdr:col>
      <xdr:colOff>148618</xdr:colOff>
      <xdr:row>119</xdr:row>
      <xdr:rowOff>32424</xdr:rowOff>
    </xdr:to>
    <xdr:pic>
      <xdr:nvPicPr>
        <xdr:cNvPr id="7" name="Picture 6" descr="9b174a35-8c12-4cc4-8179-ecb267d41e3b@eurprd07">
          <a:extLst>
            <a:ext uri="{FF2B5EF4-FFF2-40B4-BE49-F238E27FC236}">
              <a16:creationId xmlns:a16="http://schemas.microsoft.com/office/drawing/2014/main" id="{2CAEB53C-7D41-44C5-80C1-6558C9386492}"/>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2800"/>
        <a:stretch/>
      </xdr:blipFill>
      <xdr:spPr bwMode="auto">
        <a:xfrm>
          <a:off x="905212" y="18219498"/>
          <a:ext cx="7930746" cy="5240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54042</xdr:colOff>
      <xdr:row>122</xdr:row>
      <xdr:rowOff>81063</xdr:rowOff>
    </xdr:from>
    <xdr:to>
      <xdr:col>14</xdr:col>
      <xdr:colOff>155941</xdr:colOff>
      <xdr:row>135</xdr:row>
      <xdr:rowOff>169964</xdr:rowOff>
    </xdr:to>
    <xdr:pic>
      <xdr:nvPicPr>
        <xdr:cNvPr id="8" name="Picture 7" descr="efa3d97c-837e-443f-acc7-df97daf395a2@eurprd07">
          <a:extLst>
            <a:ext uri="{FF2B5EF4-FFF2-40B4-BE49-F238E27FC236}">
              <a16:creationId xmlns:a16="http://schemas.microsoft.com/office/drawing/2014/main" id="{7C8F01F0-1C78-4E35-82F5-511F5DBDE38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37659" y="24075957"/>
          <a:ext cx="8005622" cy="25478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4410076</xdr:colOff>
      <xdr:row>1</xdr:row>
      <xdr:rowOff>104775</xdr:rowOff>
    </xdr:from>
    <xdr:to>
      <xdr:col>2</xdr:col>
      <xdr:colOff>2502869</xdr:colOff>
      <xdr:row>3</xdr:row>
      <xdr:rowOff>57150</xdr:rowOff>
    </xdr:to>
    <xdr:pic>
      <xdr:nvPicPr>
        <xdr:cNvPr id="2" name="Afbeelding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4762" b="20952"/>
        <a:stretch/>
      </xdr:blipFill>
      <xdr:spPr>
        <a:xfrm>
          <a:off x="5019676" y="304800"/>
          <a:ext cx="2272214" cy="542925"/>
        </a:xfrm>
        <a:prstGeom prst="rect">
          <a:avLst/>
        </a:prstGeom>
      </xdr:spPr>
    </xdr:pic>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o@nibe.b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6:I19"/>
  <sheetViews>
    <sheetView workbookViewId="0">
      <selection activeCell="L19" sqref="L19"/>
    </sheetView>
  </sheetViews>
  <sheetFormatPr defaultColWidth="9.140625" defaultRowHeight="15" x14ac:dyDescent="0.25"/>
  <cols>
    <col min="1" max="16384" width="9.140625" style="1"/>
  </cols>
  <sheetData>
    <row r="6" spans="1:9" x14ac:dyDescent="0.25">
      <c r="A6" s="6"/>
      <c r="B6" s="6"/>
      <c r="C6" s="6"/>
      <c r="D6" s="6"/>
      <c r="E6" s="6"/>
      <c r="F6" s="6"/>
      <c r="G6" s="6"/>
      <c r="H6" s="6"/>
      <c r="I6" s="6"/>
    </row>
    <row r="7" spans="1:9" ht="34.5" customHeight="1" x14ac:dyDescent="0.25">
      <c r="A7" s="57" t="s">
        <v>0</v>
      </c>
      <c r="B7" s="57"/>
      <c r="C7" s="57"/>
      <c r="D7" s="57"/>
      <c r="E7" s="57"/>
      <c r="F7" s="57"/>
      <c r="G7" s="57"/>
      <c r="H7" s="57"/>
      <c r="I7" s="57"/>
    </row>
    <row r="8" spans="1:9" x14ac:dyDescent="0.25">
      <c r="A8" s="6"/>
      <c r="B8" s="6"/>
      <c r="C8" s="6"/>
      <c r="D8" s="6"/>
      <c r="E8" s="6"/>
      <c r="F8" s="6"/>
      <c r="G8" s="6"/>
      <c r="H8" s="6"/>
      <c r="I8" s="6"/>
    </row>
    <row r="9" spans="1:9" ht="31.5" customHeight="1" x14ac:dyDescent="0.25">
      <c r="A9" s="57" t="s">
        <v>197</v>
      </c>
      <c r="B9" s="57"/>
      <c r="C9" s="57"/>
      <c r="D9" s="57"/>
      <c r="E9" s="57"/>
      <c r="F9" s="57"/>
      <c r="G9" s="57"/>
      <c r="H9" s="57"/>
      <c r="I9" s="57"/>
    </row>
    <row r="10" spans="1:9" x14ac:dyDescent="0.25">
      <c r="A10" s="6"/>
      <c r="B10" s="6"/>
      <c r="C10" s="6"/>
      <c r="D10" s="6"/>
      <c r="E10" s="22" t="s">
        <v>1</v>
      </c>
      <c r="F10" s="6"/>
      <c r="G10" s="6"/>
      <c r="H10" s="6"/>
      <c r="I10" s="6"/>
    </row>
    <row r="11" spans="1:9" ht="30" customHeight="1" x14ac:dyDescent="0.25">
      <c r="A11" s="57" t="s">
        <v>2</v>
      </c>
      <c r="B11" s="57"/>
      <c r="C11" s="57"/>
      <c r="D11" s="57"/>
      <c r="E11" s="57"/>
      <c r="F11" s="57"/>
      <c r="G11" s="57"/>
      <c r="H11" s="57"/>
      <c r="I11" s="57"/>
    </row>
    <row r="12" spans="1:9" x14ac:dyDescent="0.25">
      <c r="A12" s="23"/>
      <c r="B12" s="23"/>
      <c r="C12" s="23"/>
      <c r="D12" s="23"/>
      <c r="E12" s="8" t="s">
        <v>187</v>
      </c>
      <c r="F12" s="23"/>
      <c r="G12" s="23"/>
      <c r="H12" s="23"/>
      <c r="I12" s="23"/>
    </row>
    <row r="13" spans="1:9" ht="29.25" customHeight="1" x14ac:dyDescent="0.25">
      <c r="A13" s="57" t="s">
        <v>196</v>
      </c>
      <c r="B13" s="57"/>
      <c r="C13" s="57"/>
      <c r="D13" s="57"/>
      <c r="E13" s="57"/>
      <c r="F13" s="57"/>
      <c r="G13" s="57"/>
      <c r="H13" s="57"/>
      <c r="I13" s="57"/>
    </row>
    <row r="15" spans="1:9" x14ac:dyDescent="0.25">
      <c r="A15" s="57" t="s">
        <v>3</v>
      </c>
      <c r="B15" s="57"/>
      <c r="C15" s="57"/>
      <c r="D15" s="57"/>
      <c r="E15" s="57"/>
      <c r="F15" s="57"/>
      <c r="G15" s="57"/>
      <c r="H15" s="57"/>
      <c r="I15" s="57"/>
    </row>
    <row r="16" spans="1:9" x14ac:dyDescent="0.25">
      <c r="E16" s="7" t="s">
        <v>4</v>
      </c>
    </row>
    <row r="17" spans="5:5" x14ac:dyDescent="0.25">
      <c r="E17" s="7" t="s">
        <v>5</v>
      </c>
    </row>
    <row r="18" spans="5:5" x14ac:dyDescent="0.25">
      <c r="E18" s="8" t="s">
        <v>6</v>
      </c>
    </row>
    <row r="19" spans="5:5" ht="20.25" customHeight="1" x14ac:dyDescent="0.25">
      <c r="E19" s="7" t="s">
        <v>7</v>
      </c>
    </row>
  </sheetData>
  <mergeCells count="5">
    <mergeCell ref="A7:I7"/>
    <mergeCell ref="A11:I11"/>
    <mergeCell ref="A13:I13"/>
    <mergeCell ref="A15:I15"/>
    <mergeCell ref="A9:I9"/>
  </mergeCells>
  <hyperlinks>
    <hyperlink ref="E10" r:id="rId1" xr:uid="{00000000-0004-0000-0000-000000000000}"/>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EAAD9-8CAB-423E-B65F-FDB0726CD15E}">
  <dimension ref="A2:N121"/>
  <sheetViews>
    <sheetView topLeftCell="A25" zoomScale="102" workbookViewId="0">
      <selection activeCell="L19" sqref="L19"/>
    </sheetView>
  </sheetViews>
  <sheetFormatPr defaultColWidth="8.7109375" defaultRowHeight="15" x14ac:dyDescent="0.25"/>
  <cols>
    <col min="1" max="1" width="11.28515625" style="24" bestFit="1" customWidth="1"/>
    <col min="2" max="16384" width="8.7109375" style="24"/>
  </cols>
  <sheetData>
    <row r="2" spans="1:2" s="26" customFormat="1" ht="21" x14ac:dyDescent="0.35">
      <c r="A2" s="26" t="s">
        <v>188</v>
      </c>
      <c r="B2" s="26" t="s">
        <v>189</v>
      </c>
    </row>
    <row r="30" spans="1:4" ht="21" x14ac:dyDescent="0.35">
      <c r="A30" s="26" t="s">
        <v>190</v>
      </c>
      <c r="B30" s="26" t="s">
        <v>191</v>
      </c>
      <c r="C30" s="26"/>
      <c r="D30" s="26"/>
    </row>
    <row r="59" spans="1:14" ht="8.1" customHeight="1" x14ac:dyDescent="0.25"/>
    <row r="60" spans="1:14" ht="74.45" customHeight="1" x14ac:dyDescent="0.25">
      <c r="A60" s="25" t="s">
        <v>192</v>
      </c>
      <c r="B60" s="58" t="s">
        <v>193</v>
      </c>
      <c r="C60" s="58"/>
      <c r="D60" s="58"/>
      <c r="E60" s="58"/>
      <c r="F60" s="58"/>
      <c r="G60" s="58"/>
      <c r="H60" s="58"/>
      <c r="I60" s="58"/>
      <c r="J60" s="58"/>
      <c r="K60" s="58"/>
      <c r="L60" s="58"/>
      <c r="M60" s="58"/>
      <c r="N60" s="58"/>
    </row>
    <row r="91" spans="2:2" s="26" customFormat="1" ht="21" x14ac:dyDescent="0.35">
      <c r="B91" s="26" t="s">
        <v>194</v>
      </c>
    </row>
    <row r="121" spans="2:2" s="26" customFormat="1" ht="21" x14ac:dyDescent="0.35">
      <c r="B121" s="26" t="s">
        <v>195</v>
      </c>
    </row>
  </sheetData>
  <mergeCells count="1">
    <mergeCell ref="B60:N60"/>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2:C73"/>
  <sheetViews>
    <sheetView tabSelected="1" zoomScale="85" zoomScaleNormal="85" workbookViewId="0">
      <selection activeCell="D29" sqref="D29"/>
    </sheetView>
  </sheetViews>
  <sheetFormatPr defaultColWidth="9.140625" defaultRowHeight="15" x14ac:dyDescent="0.25"/>
  <cols>
    <col min="1" max="1" width="9.140625" style="1"/>
    <col min="2" max="2" width="65.5703125" style="2" customWidth="1"/>
    <col min="3" max="3" width="38.28515625" style="3" customWidth="1"/>
    <col min="4" max="16384" width="9.140625" style="1"/>
  </cols>
  <sheetData>
    <row r="2" spans="2:3" ht="23.25" x14ac:dyDescent="0.25">
      <c r="B2" s="13" t="s">
        <v>8</v>
      </c>
    </row>
    <row r="3" spans="2:3" ht="23.25" x14ac:dyDescent="0.25">
      <c r="B3" s="13" t="s">
        <v>9</v>
      </c>
    </row>
    <row r="4" spans="2:3" ht="23.25" x14ac:dyDescent="0.25">
      <c r="B4" s="13"/>
    </row>
    <row r="5" spans="2:3" x14ac:dyDescent="0.25">
      <c r="B5" s="9" t="s">
        <v>10</v>
      </c>
    </row>
    <row r="6" spans="2:3" x14ac:dyDescent="0.25">
      <c r="B6" s="9" t="s">
        <v>11</v>
      </c>
    </row>
    <row r="7" spans="2:3" x14ac:dyDescent="0.25">
      <c r="B7" s="9"/>
    </row>
    <row r="8" spans="2:3" ht="15.75" thickBot="1" x14ac:dyDescent="0.3">
      <c r="B8" s="2" t="s">
        <v>12</v>
      </c>
      <c r="C8" s="3" t="s">
        <v>13</v>
      </c>
    </row>
    <row r="9" spans="2:3" x14ac:dyDescent="0.25">
      <c r="B9" s="18" t="s">
        <v>14</v>
      </c>
      <c r="C9" s="19" t="s">
        <v>225</v>
      </c>
    </row>
    <row r="10" spans="2:3" x14ac:dyDescent="0.25">
      <c r="B10" s="4" t="s">
        <v>16</v>
      </c>
      <c r="C10" s="5"/>
    </row>
    <row r="11" spans="2:3" ht="30.75" thickBot="1" x14ac:dyDescent="0.3">
      <c r="B11" s="20" t="s">
        <v>18</v>
      </c>
      <c r="C11" s="21"/>
    </row>
    <row r="13" spans="2:3" x14ac:dyDescent="0.25">
      <c r="B13" s="9" t="s">
        <v>19</v>
      </c>
    </row>
    <row r="14" spans="2:3" s="12" customFormat="1" x14ac:dyDescent="0.25">
      <c r="B14" s="14" t="s">
        <v>20</v>
      </c>
      <c r="C14" s="15" t="s">
        <v>21</v>
      </c>
    </row>
    <row r="15" spans="2:3" s="12" customFormat="1" x14ac:dyDescent="0.25">
      <c r="B15" s="14" t="s">
        <v>22</v>
      </c>
      <c r="C15" s="15" t="str">
        <f>VLOOKUP(C9,DATA!1:1048576,24,FALSE)</f>
        <v>JA</v>
      </c>
    </row>
    <row r="16" spans="2:3" x14ac:dyDescent="0.25">
      <c r="B16" s="9"/>
    </row>
    <row r="17" spans="2:3" x14ac:dyDescent="0.25">
      <c r="B17" s="9" t="s">
        <v>23</v>
      </c>
    </row>
    <row r="18" spans="2:3" x14ac:dyDescent="0.25">
      <c r="B18" s="14" t="s">
        <v>24</v>
      </c>
      <c r="C18" s="3" t="s">
        <v>25</v>
      </c>
    </row>
    <row r="19" spans="2:3" x14ac:dyDescent="0.25">
      <c r="B19" s="2" t="s">
        <v>26</v>
      </c>
      <c r="C19" s="3" t="str">
        <f>VLOOKUP(C9,DATA!1:1048576,2,FALSE)</f>
        <v>Buitenlucht/Water</v>
      </c>
    </row>
    <row r="20" spans="2:3" x14ac:dyDescent="0.25">
      <c r="B20" s="2" t="s">
        <v>198</v>
      </c>
      <c r="C20" s="3" t="str">
        <f>VLOOKUP(C9,DATA!1:1048576,4,FALSE)</f>
        <v>Buitenlucht</v>
      </c>
    </row>
    <row r="21" spans="2:3" x14ac:dyDescent="0.25">
      <c r="B21" s="2" t="s">
        <v>27</v>
      </c>
      <c r="C21" s="3" t="s">
        <v>28</v>
      </c>
    </row>
    <row r="22" spans="2:3" x14ac:dyDescent="0.25">
      <c r="B22" s="2" t="s">
        <v>29</v>
      </c>
      <c r="C22" s="3" t="s">
        <v>17</v>
      </c>
    </row>
    <row r="23" spans="2:3" x14ac:dyDescent="0.25">
      <c r="B23" s="2" t="s">
        <v>30</v>
      </c>
      <c r="C23" s="3">
        <f>VLOOKUP(C9,DATA!1:1048576,3,FALSE)</f>
        <v>7.6</v>
      </c>
    </row>
    <row r="24" spans="2:3" x14ac:dyDescent="0.25">
      <c r="B24" s="2" t="s">
        <v>31</v>
      </c>
      <c r="C24" s="3" t="s">
        <v>17</v>
      </c>
    </row>
    <row r="25" spans="2:3" x14ac:dyDescent="0.25">
      <c r="B25" s="2" t="s">
        <v>32</v>
      </c>
      <c r="C25" s="3">
        <f>VLOOKUP(C9,DATA!1:1048576,5,FALSE)</f>
        <v>8.0000000000000002E-3</v>
      </c>
    </row>
    <row r="26" spans="2:3" x14ac:dyDescent="0.25">
      <c r="B26" s="2" t="s">
        <v>33</v>
      </c>
      <c r="C26" s="3">
        <f>VLOOKUP(C9,DATA!1:1048576,6,FALSE)</f>
        <v>1.2999999999999999E-2</v>
      </c>
    </row>
    <row r="27" spans="2:3" x14ac:dyDescent="0.25">
      <c r="B27" s="2" t="s">
        <v>34</v>
      </c>
      <c r="C27" s="3">
        <f>VLOOKUP(C9,DATA!1:1048576,7,FALSE)</f>
        <v>1.0999999999999999E-2</v>
      </c>
    </row>
    <row r="28" spans="2:3" x14ac:dyDescent="0.25">
      <c r="B28" s="2" t="s">
        <v>35</v>
      </c>
      <c r="C28" s="3">
        <f>VLOOKUP(C9,DATA!1:1048576,8,FALSE)</f>
        <v>5.0000000000000001E-3</v>
      </c>
    </row>
    <row r="29" spans="2:3" x14ac:dyDescent="0.25">
      <c r="B29" s="2" t="s">
        <v>36</v>
      </c>
      <c r="C29" s="3" t="s">
        <v>37</v>
      </c>
    </row>
    <row r="30" spans="2:3" x14ac:dyDescent="0.25">
      <c r="B30" s="2" t="s">
        <v>209</v>
      </c>
      <c r="C30" s="3" t="str">
        <f>VLOOKUP(C9,DATA!1:1048576,12,FALSE)</f>
        <v>Buitenlucht</v>
      </c>
    </row>
    <row r="31" spans="2:3" x14ac:dyDescent="0.25">
      <c r="B31" s="2" t="s">
        <v>38</v>
      </c>
      <c r="C31" s="10">
        <f>VLOOKUP(C9,DATA!1:1048576,11,FALSE)</f>
        <v>1.46</v>
      </c>
    </row>
    <row r="32" spans="2:3" x14ac:dyDescent="0.25">
      <c r="C32" s="10"/>
    </row>
    <row r="33" spans="2:3" x14ac:dyDescent="0.25">
      <c r="B33" s="2" t="s">
        <v>39</v>
      </c>
      <c r="C33" s="3" t="s">
        <v>21</v>
      </c>
    </row>
    <row r="34" spans="2:3" x14ac:dyDescent="0.25">
      <c r="B34" s="2" t="s">
        <v>40</v>
      </c>
      <c r="C34" s="3" t="s">
        <v>41</v>
      </c>
    </row>
    <row r="35" spans="2:3" x14ac:dyDescent="0.25">
      <c r="B35" s="2" t="s">
        <v>42</v>
      </c>
      <c r="C35" s="3" t="s">
        <v>21</v>
      </c>
    </row>
    <row r="36" spans="2:3" ht="29.45" customHeight="1" x14ac:dyDescent="0.25">
      <c r="B36" s="2" t="s">
        <v>43</v>
      </c>
      <c r="C36" s="3" t="str">
        <f>VLOOKUP(C9,DATA!1:1048576,13,FALSE)</f>
        <v>Verwarmingstoestel met apart opslagvat</v>
      </c>
    </row>
    <row r="37" spans="2:3" x14ac:dyDescent="0.25">
      <c r="B37" s="2" t="s">
        <v>44</v>
      </c>
      <c r="C37" s="7" t="s">
        <v>41</v>
      </c>
    </row>
    <row r="38" spans="2:3" x14ac:dyDescent="0.25">
      <c r="B38" s="2" t="s">
        <v>45</v>
      </c>
      <c r="C38" s="3">
        <v>8</v>
      </c>
    </row>
    <row r="39" spans="2:3" x14ac:dyDescent="0.25">
      <c r="B39" s="2" t="s">
        <v>46</v>
      </c>
      <c r="C39" s="3" t="str">
        <f>IF(C40&gt;0,"JA","NEE")</f>
        <v>JA</v>
      </c>
    </row>
    <row r="40" spans="2:3" x14ac:dyDescent="0.25">
      <c r="B40" s="2" t="s">
        <v>47</v>
      </c>
      <c r="C40" s="3" t="str">
        <f>VLOOKUP(C9,DATA!1:1048576,17,FALSE)</f>
        <v>N/A</v>
      </c>
    </row>
    <row r="42" spans="2:3" x14ac:dyDescent="0.25">
      <c r="B42" s="9" t="s">
        <v>48</v>
      </c>
    </row>
    <row r="43" spans="2:3" x14ac:dyDescent="0.25">
      <c r="B43" s="14" t="s">
        <v>24</v>
      </c>
      <c r="C43" s="3" t="s">
        <v>25</v>
      </c>
    </row>
    <row r="44" spans="2:3" x14ac:dyDescent="0.25">
      <c r="B44" s="2" t="s">
        <v>49</v>
      </c>
      <c r="C44" s="3" t="str">
        <f>C19</f>
        <v>Buitenlucht/Water</v>
      </c>
    </row>
    <row r="45" spans="2:3" x14ac:dyDescent="0.25">
      <c r="B45" s="2" t="s">
        <v>29</v>
      </c>
      <c r="C45" s="3" t="str">
        <f>C22</f>
        <v>NEE</v>
      </c>
    </row>
    <row r="46" spans="2:3" x14ac:dyDescent="0.25">
      <c r="B46" s="2" t="s">
        <v>50</v>
      </c>
      <c r="C46" s="3" t="str">
        <f>VLOOKUP(C9,DATA!1:1048576,13,FALSE)</f>
        <v>Verwarmingstoestel met apart opslagvat</v>
      </c>
    </row>
    <row r="47" spans="2:3" x14ac:dyDescent="0.25">
      <c r="B47" s="2" t="s">
        <v>51</v>
      </c>
      <c r="C47" s="3">
        <f>C23</f>
        <v>7.6</v>
      </c>
    </row>
    <row r="48" spans="2:3" x14ac:dyDescent="0.25">
      <c r="B48" s="2" t="s">
        <v>52</v>
      </c>
      <c r="C48" s="3" t="str">
        <f>IF(VLOOKUP(C9,DATA!1:1048576,18,FALSE)&gt;0,"JA","NEE")</f>
        <v>NEE</v>
      </c>
    </row>
    <row r="49" spans="2:3" x14ac:dyDescent="0.25">
      <c r="B49" s="2" t="s">
        <v>53</v>
      </c>
      <c r="C49" s="3" t="str">
        <f>IF(VLOOKUP(C9,DATA!1:1048576,21,FALSE),"JA","NEE")</f>
        <v>JA</v>
      </c>
    </row>
    <row r="50" spans="2:3" x14ac:dyDescent="0.25">
      <c r="B50" s="2" t="s">
        <v>54</v>
      </c>
      <c r="C50" s="3">
        <f>VLOOKUP(C9,DATA!1:1048576,21,FALSE)</f>
        <v>180</v>
      </c>
    </row>
    <row r="51" spans="2:3" x14ac:dyDescent="0.25">
      <c r="B51" s="2" t="s">
        <v>55</v>
      </c>
      <c r="C51" s="3" t="str">
        <f>IF(C52=0,"NEE","JA")</f>
        <v>JA</v>
      </c>
    </row>
    <row r="52" spans="2:3" x14ac:dyDescent="0.25">
      <c r="B52" s="2" t="s">
        <v>56</v>
      </c>
      <c r="C52" s="3" t="str">
        <f>VLOOKUP(C9,DATA!1:1048576,20,FALSE)</f>
        <v>XL</v>
      </c>
    </row>
    <row r="53" spans="2:3" x14ac:dyDescent="0.25">
      <c r="B53" s="2" t="s">
        <v>57</v>
      </c>
      <c r="C53" s="3" t="str">
        <f>C51</f>
        <v>JA</v>
      </c>
    </row>
    <row r="54" spans="2:3" x14ac:dyDescent="0.25">
      <c r="B54" s="2" t="s">
        <v>58</v>
      </c>
      <c r="C54" s="10">
        <f>VLOOKUP(C9,DATA!1:1048576,19,FALSE)</f>
        <v>1.05</v>
      </c>
    </row>
    <row r="55" spans="2:3" x14ac:dyDescent="0.25">
      <c r="B55" s="2" t="s">
        <v>59</v>
      </c>
      <c r="C55" s="3" t="str">
        <f>C53</f>
        <v>JA</v>
      </c>
    </row>
    <row r="57" spans="2:3" x14ac:dyDescent="0.25">
      <c r="B57" s="9" t="s">
        <v>60</v>
      </c>
    </row>
    <row r="58" spans="2:3" s="12" customFormat="1" x14ac:dyDescent="0.25">
      <c r="B58" s="14" t="s">
        <v>61</v>
      </c>
      <c r="C58" s="15" t="s">
        <v>62</v>
      </c>
    </row>
    <row r="59" spans="2:3" s="12" customFormat="1" x14ac:dyDescent="0.25">
      <c r="B59" s="14"/>
      <c r="C59" s="15"/>
    </row>
    <row r="60" spans="2:3" x14ac:dyDescent="0.25">
      <c r="B60" s="9" t="s">
        <v>63</v>
      </c>
    </row>
    <row r="61" spans="2:3" x14ac:dyDescent="0.25">
      <c r="B61" s="2" t="s">
        <v>64</v>
      </c>
      <c r="C61" s="3">
        <f>VLOOKUP(C9,DATA!1:1048576,22,FALSE)</f>
        <v>63</v>
      </c>
    </row>
    <row r="62" spans="2:3" ht="30" x14ac:dyDescent="0.25">
      <c r="B62" s="2" t="s">
        <v>65</v>
      </c>
      <c r="C62" s="3" t="s">
        <v>66</v>
      </c>
    </row>
    <row r="63" spans="2:3" x14ac:dyDescent="0.25">
      <c r="B63" s="2" t="s">
        <v>67</v>
      </c>
      <c r="C63" s="3" t="s">
        <v>21</v>
      </c>
    </row>
    <row r="64" spans="2:3" x14ac:dyDescent="0.25">
      <c r="B64" s="2" t="s">
        <v>68</v>
      </c>
      <c r="C64" s="3">
        <v>0.2</v>
      </c>
    </row>
    <row r="65" spans="2:3" x14ac:dyDescent="0.25">
      <c r="B65" s="9" t="s">
        <v>69</v>
      </c>
    </row>
    <row r="66" spans="2:3" x14ac:dyDescent="0.25">
      <c r="B66" s="2" t="s">
        <v>70</v>
      </c>
      <c r="C66" s="3" t="s">
        <v>17</v>
      </c>
    </row>
    <row r="67" spans="2:3" x14ac:dyDescent="0.25">
      <c r="B67" s="16"/>
    </row>
    <row r="68" spans="2:3" x14ac:dyDescent="0.25">
      <c r="B68" s="2" t="s">
        <v>71</v>
      </c>
    </row>
    <row r="69" spans="2:3" x14ac:dyDescent="0.25">
      <c r="B69" s="2" t="s">
        <v>72</v>
      </c>
    </row>
    <row r="70" spans="2:3" x14ac:dyDescent="0.25">
      <c r="B70" s="2" t="s">
        <v>73</v>
      </c>
    </row>
    <row r="72" spans="2:3" x14ac:dyDescent="0.25">
      <c r="B72" s="17" t="s">
        <v>226</v>
      </c>
      <c r="C72" s="11"/>
    </row>
    <row r="73" spans="2:3" x14ac:dyDescent="0.25">
      <c r="B73" s="17" t="s">
        <v>74</v>
      </c>
      <c r="C73" s="11"/>
    </row>
  </sheetData>
  <sheetProtection selectLockedCells="1"/>
  <pageMargins left="0.7" right="0.7" top="0.75" bottom="0.75" header="0.3" footer="0.3"/>
  <pageSetup paperSize="9" scale="64"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1000000}">
          <x14:formula1>
            <xm:f>DATA!$A$2:$A$693</xm:f>
          </x14:formula1>
          <xm:sqref>C9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101"/>
  <sheetViews>
    <sheetView zoomScale="80" zoomScaleNormal="80" workbookViewId="0">
      <pane xSplit="1" ySplit="1" topLeftCell="K2" activePane="bottomRight" state="frozen"/>
      <selection pane="topRight" activeCell="O18" sqref="C1:O18"/>
      <selection pane="bottomLeft" activeCell="O18" sqref="C1:O18"/>
      <selection pane="bottomRight" activeCell="M15" sqref="M15"/>
    </sheetView>
  </sheetViews>
  <sheetFormatPr defaultColWidth="9.140625" defaultRowHeight="15" x14ac:dyDescent="0.25"/>
  <cols>
    <col min="1" max="1" width="40.28515625" style="27" bestFit="1" customWidth="1"/>
    <col min="2" max="2" width="26" style="27" bestFit="1" customWidth="1"/>
    <col min="3" max="3" width="12.5703125" style="28" bestFit="1" customWidth="1"/>
    <col min="4" max="4" width="14.7109375" style="27" bestFit="1" customWidth="1"/>
    <col min="5" max="5" width="8.28515625" style="27" customWidth="1"/>
    <col min="6" max="6" width="8.42578125" style="27" bestFit="1" customWidth="1"/>
    <col min="7" max="7" width="8.5703125" style="27" bestFit="1" customWidth="1"/>
    <col min="8" max="8" width="7.28515625" style="27" bestFit="1" customWidth="1"/>
    <col min="9" max="9" width="13.85546875" style="27" customWidth="1"/>
    <col min="10" max="12" width="14.85546875" style="27" customWidth="1"/>
    <col min="13" max="13" width="63" style="27" bestFit="1" customWidth="1"/>
    <col min="14" max="14" width="15.140625" style="27" customWidth="1"/>
    <col min="15" max="15" width="14.42578125" style="27" customWidth="1"/>
    <col min="16" max="16" width="16" style="27" bestFit="1" customWidth="1"/>
    <col min="17" max="17" width="18.5703125" style="27" customWidth="1"/>
    <col min="18" max="18" width="22.42578125" style="27" bestFit="1" customWidth="1"/>
    <col min="19" max="19" width="18.7109375" style="27" customWidth="1"/>
    <col min="20" max="20" width="15.140625" style="27" customWidth="1"/>
    <col min="21" max="21" width="17" style="27" customWidth="1"/>
    <col min="22" max="22" width="9.140625" style="27"/>
    <col min="23" max="23" width="19" style="27" bestFit="1" customWidth="1"/>
    <col min="24" max="24" width="8.85546875" style="27" bestFit="1" customWidth="1"/>
    <col min="25" max="16384" width="9.140625" style="27"/>
  </cols>
  <sheetData>
    <row r="1" spans="1:24" ht="75" x14ac:dyDescent="0.25">
      <c r="A1" s="29" t="s">
        <v>75</v>
      </c>
      <c r="B1" s="29" t="s">
        <v>49</v>
      </c>
      <c r="C1" s="29" t="s">
        <v>76</v>
      </c>
      <c r="D1" s="29" t="s">
        <v>77</v>
      </c>
      <c r="E1" s="29" t="s">
        <v>78</v>
      </c>
      <c r="F1" s="29" t="s">
        <v>79</v>
      </c>
      <c r="G1" s="29" t="s">
        <v>80</v>
      </c>
      <c r="H1" s="29" t="s">
        <v>81</v>
      </c>
      <c r="I1" s="29" t="s">
        <v>82</v>
      </c>
      <c r="J1" s="29" t="s">
        <v>83</v>
      </c>
      <c r="K1" s="29" t="s">
        <v>84</v>
      </c>
      <c r="L1" s="29" t="s">
        <v>85</v>
      </c>
      <c r="M1" s="29" t="s">
        <v>86</v>
      </c>
      <c r="N1" s="29" t="s">
        <v>87</v>
      </c>
      <c r="O1" s="30" t="s">
        <v>88</v>
      </c>
      <c r="P1" s="30" t="s">
        <v>89</v>
      </c>
      <c r="Q1" s="30" t="s">
        <v>90</v>
      </c>
      <c r="R1" s="30" t="s">
        <v>91</v>
      </c>
      <c r="S1" s="30" t="s">
        <v>92</v>
      </c>
      <c r="T1" s="30" t="s">
        <v>93</v>
      </c>
      <c r="U1" s="30" t="s">
        <v>94</v>
      </c>
      <c r="V1" s="30" t="s">
        <v>95</v>
      </c>
      <c r="W1" s="31" t="s">
        <v>96</v>
      </c>
      <c r="X1" s="32" t="s">
        <v>97</v>
      </c>
    </row>
    <row r="2" spans="1:24" x14ac:dyDescent="0.25">
      <c r="A2" s="33" t="s">
        <v>112</v>
      </c>
      <c r="B2" s="34" t="s">
        <v>99</v>
      </c>
      <c r="C2" s="33">
        <v>7</v>
      </c>
      <c r="D2" s="34" t="s">
        <v>99</v>
      </c>
      <c r="E2" s="35">
        <v>2E-3</v>
      </c>
      <c r="F2" s="35">
        <v>1.4999999999999999E-2</v>
      </c>
      <c r="G2" s="35">
        <v>7.0000000000000001E-3</v>
      </c>
      <c r="H2" s="35">
        <v>8.9999999999999993E-3</v>
      </c>
      <c r="I2" s="34" t="s">
        <v>17</v>
      </c>
      <c r="J2" s="33" t="s">
        <v>100</v>
      </c>
      <c r="K2" s="36">
        <v>2.14</v>
      </c>
      <c r="L2" s="34" t="s">
        <v>28</v>
      </c>
      <c r="M2" s="33" t="s">
        <v>104</v>
      </c>
      <c r="N2" s="33">
        <v>3.15</v>
      </c>
      <c r="O2" s="33">
        <v>4.72</v>
      </c>
      <c r="P2" s="33">
        <v>0.67</v>
      </c>
      <c r="Q2" s="33">
        <v>0.14000000000000001</v>
      </c>
      <c r="R2" s="33">
        <v>6.5</v>
      </c>
      <c r="S2" s="37">
        <v>1.17</v>
      </c>
      <c r="T2" s="33" t="s">
        <v>107</v>
      </c>
      <c r="U2" s="33">
        <v>180</v>
      </c>
      <c r="V2" s="32">
        <v>63</v>
      </c>
      <c r="W2" s="32">
        <f>R2</f>
        <v>6.5</v>
      </c>
      <c r="X2" s="32" t="s">
        <v>17</v>
      </c>
    </row>
    <row r="3" spans="1:24" x14ac:dyDescent="0.25">
      <c r="A3" s="33" t="s">
        <v>134</v>
      </c>
      <c r="B3" s="34" t="s">
        <v>99</v>
      </c>
      <c r="C3" s="33">
        <v>19</v>
      </c>
      <c r="D3" s="33" t="s">
        <v>99</v>
      </c>
      <c r="E3" s="35">
        <v>2E-3</v>
      </c>
      <c r="F3" s="35">
        <v>3.5000000000000003E-2</v>
      </c>
      <c r="G3" s="35">
        <v>7.0000000000000001E-3</v>
      </c>
      <c r="H3" s="35">
        <v>0.03</v>
      </c>
      <c r="I3" s="34" t="s">
        <v>17</v>
      </c>
      <c r="J3" s="33" t="s">
        <v>100</v>
      </c>
      <c r="K3" s="36">
        <v>1.92</v>
      </c>
      <c r="L3" s="33" t="s">
        <v>28</v>
      </c>
      <c r="M3" s="33" t="s">
        <v>104</v>
      </c>
      <c r="N3" s="33">
        <v>8.89</v>
      </c>
      <c r="O3" s="33">
        <v>4.8499999999999996</v>
      </c>
      <c r="P3" s="33">
        <v>1.83</v>
      </c>
      <c r="Q3" s="33">
        <v>0.185</v>
      </c>
      <c r="R3" s="33">
        <v>9</v>
      </c>
      <c r="S3" s="37">
        <v>1.1299999999999999</v>
      </c>
      <c r="T3" s="33" t="s">
        <v>107</v>
      </c>
      <c r="U3" s="33">
        <v>180</v>
      </c>
      <c r="V3" s="32">
        <v>87</v>
      </c>
      <c r="W3" s="32">
        <f>R3</f>
        <v>9</v>
      </c>
      <c r="X3" s="32" t="s">
        <v>17</v>
      </c>
    </row>
    <row r="4" spans="1:24" x14ac:dyDescent="0.25">
      <c r="A4" s="34" t="s">
        <v>126</v>
      </c>
      <c r="B4" s="34" t="s">
        <v>99</v>
      </c>
      <c r="C4" s="34">
        <v>14</v>
      </c>
      <c r="D4" s="34" t="s">
        <v>99</v>
      </c>
      <c r="E4" s="35">
        <v>5.0000000000000001E-3</v>
      </c>
      <c r="F4" s="35">
        <v>2.5000000000000001E-2</v>
      </c>
      <c r="G4" s="35">
        <v>7.0000000000000001E-3</v>
      </c>
      <c r="H4" s="35">
        <v>0</v>
      </c>
      <c r="I4" s="34" t="s">
        <v>17</v>
      </c>
      <c r="J4" s="34" t="s">
        <v>100</v>
      </c>
      <c r="K4" s="38">
        <v>1.97</v>
      </c>
      <c r="L4" s="34" t="s">
        <v>28</v>
      </c>
      <c r="M4" s="34" t="s">
        <v>104</v>
      </c>
      <c r="N4" s="34">
        <v>5.0599999999999996</v>
      </c>
      <c r="O4" s="33">
        <v>4.87</v>
      </c>
      <c r="P4" s="33">
        <v>1.04</v>
      </c>
      <c r="Q4" s="33">
        <v>0.18</v>
      </c>
      <c r="R4" s="33">
        <v>9</v>
      </c>
      <c r="S4" s="37">
        <v>1.1299999999999999</v>
      </c>
      <c r="T4" s="33" t="s">
        <v>107</v>
      </c>
      <c r="U4" s="33">
        <v>180</v>
      </c>
      <c r="V4" s="32">
        <v>60</v>
      </c>
      <c r="W4" s="32">
        <v>9</v>
      </c>
      <c r="X4" s="32" t="s">
        <v>17</v>
      </c>
    </row>
    <row r="5" spans="1:24" x14ac:dyDescent="0.25">
      <c r="A5" s="34" t="s">
        <v>111</v>
      </c>
      <c r="B5" s="34" t="s">
        <v>99</v>
      </c>
      <c r="C5" s="34">
        <v>7</v>
      </c>
      <c r="D5" s="34" t="s">
        <v>99</v>
      </c>
      <c r="E5" s="35">
        <v>2E-3</v>
      </c>
      <c r="F5" s="35">
        <v>1.4999999999999999E-2</v>
      </c>
      <c r="G5" s="35">
        <v>7.0000000000000001E-3</v>
      </c>
      <c r="H5" s="35">
        <v>8.9999999999999993E-3</v>
      </c>
      <c r="I5" s="34" t="s">
        <v>17</v>
      </c>
      <c r="J5" s="34" t="s">
        <v>100</v>
      </c>
      <c r="K5" s="38">
        <v>2.14</v>
      </c>
      <c r="L5" s="34" t="s">
        <v>28</v>
      </c>
      <c r="M5" s="34" t="s">
        <v>104</v>
      </c>
      <c r="N5" s="34">
        <v>3.15</v>
      </c>
      <c r="O5" s="33">
        <v>4.72</v>
      </c>
      <c r="P5" s="33">
        <v>0.67</v>
      </c>
      <c r="Q5" s="33">
        <v>0.14000000000000001</v>
      </c>
      <c r="R5" s="33">
        <v>6.5</v>
      </c>
      <c r="S5" s="37">
        <v>1.1399999999999999</v>
      </c>
      <c r="T5" s="33" t="s">
        <v>107</v>
      </c>
      <c r="U5" s="33">
        <v>300</v>
      </c>
      <c r="V5" s="32">
        <v>63</v>
      </c>
      <c r="W5" s="32">
        <f>R5</f>
        <v>6.5</v>
      </c>
      <c r="X5" s="32" t="s">
        <v>17</v>
      </c>
    </row>
    <row r="6" spans="1:24" x14ac:dyDescent="0.25">
      <c r="A6" s="34" t="s">
        <v>221</v>
      </c>
      <c r="B6" s="34" t="s">
        <v>99</v>
      </c>
      <c r="C6" s="34">
        <v>7</v>
      </c>
      <c r="D6" s="34" t="s">
        <v>99</v>
      </c>
      <c r="E6" s="35">
        <v>2E-3</v>
      </c>
      <c r="F6" s="35">
        <v>1.4999999999999999E-2</v>
      </c>
      <c r="G6" s="35">
        <v>7.0000000000000001E-3</v>
      </c>
      <c r="H6" s="35">
        <v>8.9999999999999993E-3</v>
      </c>
      <c r="I6" s="34" t="s">
        <v>17</v>
      </c>
      <c r="J6" s="34" t="s">
        <v>100</v>
      </c>
      <c r="K6" s="38">
        <v>2.14</v>
      </c>
      <c r="L6" s="34" t="s">
        <v>28</v>
      </c>
      <c r="M6" s="33" t="s">
        <v>102</v>
      </c>
      <c r="N6" s="34">
        <v>3.15</v>
      </c>
      <c r="O6" s="33">
        <v>4.72</v>
      </c>
      <c r="P6" s="33">
        <v>0.67</v>
      </c>
      <c r="Q6" s="33">
        <v>0.14000000000000001</v>
      </c>
      <c r="R6" s="33">
        <v>6.5</v>
      </c>
      <c r="S6" s="37"/>
      <c r="T6" s="33"/>
      <c r="U6" s="33"/>
      <c r="V6" s="32">
        <v>63</v>
      </c>
      <c r="W6" s="32">
        <f>R6</f>
        <v>6.5</v>
      </c>
      <c r="X6" s="32" t="s">
        <v>17</v>
      </c>
    </row>
    <row r="7" spans="1:24" x14ac:dyDescent="0.25">
      <c r="A7" s="34" t="s">
        <v>185</v>
      </c>
      <c r="B7" s="34" t="s">
        <v>99</v>
      </c>
      <c r="C7" s="33">
        <v>31</v>
      </c>
      <c r="D7" s="33" t="s">
        <v>99</v>
      </c>
      <c r="E7" s="35">
        <v>1.6E-2</v>
      </c>
      <c r="F7" s="35">
        <v>0.02</v>
      </c>
      <c r="G7" s="35">
        <v>2.1999999999999999E-2</v>
      </c>
      <c r="H7" s="35">
        <v>8.0000000000000002E-3</v>
      </c>
      <c r="I7" s="34" t="s">
        <v>17</v>
      </c>
      <c r="J7" s="33" t="s">
        <v>100</v>
      </c>
      <c r="K7" s="36">
        <v>1.97</v>
      </c>
      <c r="L7" s="33" t="s">
        <v>28</v>
      </c>
      <c r="M7" s="33" t="s">
        <v>104</v>
      </c>
      <c r="N7" s="33">
        <v>8.89</v>
      </c>
      <c r="O7" s="33">
        <v>4.8499999999999996</v>
      </c>
      <c r="P7" s="33">
        <v>1.83</v>
      </c>
      <c r="Q7" s="33">
        <v>0.185</v>
      </c>
      <c r="R7" s="33">
        <v>9</v>
      </c>
      <c r="S7" s="37">
        <v>0.95</v>
      </c>
      <c r="T7" s="33" t="s">
        <v>105</v>
      </c>
      <c r="U7" s="33">
        <v>500</v>
      </c>
      <c r="V7" s="32">
        <v>310</v>
      </c>
      <c r="W7" s="32">
        <v>9</v>
      </c>
      <c r="X7" s="32" t="s">
        <v>17</v>
      </c>
    </row>
    <row r="8" spans="1:24" x14ac:dyDescent="0.25">
      <c r="A8" s="34" t="s">
        <v>199</v>
      </c>
      <c r="B8" s="34" t="s">
        <v>99</v>
      </c>
      <c r="C8" s="33">
        <v>31</v>
      </c>
      <c r="D8" s="33" t="s">
        <v>99</v>
      </c>
      <c r="E8" s="35">
        <v>1.6E-2</v>
      </c>
      <c r="F8" s="35">
        <v>0.02</v>
      </c>
      <c r="G8" s="35">
        <v>2.1999999999999999E-2</v>
      </c>
      <c r="H8" s="35">
        <v>8.0000000000000002E-3</v>
      </c>
      <c r="I8" s="34" t="s">
        <v>17</v>
      </c>
      <c r="J8" s="33" t="s">
        <v>100</v>
      </c>
      <c r="K8" s="36">
        <v>1.97</v>
      </c>
      <c r="L8" s="33" t="s">
        <v>28</v>
      </c>
      <c r="M8" s="34" t="s">
        <v>102</v>
      </c>
      <c r="N8" s="33">
        <v>8.89</v>
      </c>
      <c r="O8" s="33">
        <v>4.8499999999999996</v>
      </c>
      <c r="P8" s="33">
        <v>1.83</v>
      </c>
      <c r="Q8" s="33">
        <v>0.185</v>
      </c>
      <c r="R8" s="33">
        <v>9</v>
      </c>
      <c r="S8" s="37"/>
      <c r="T8" s="33"/>
      <c r="U8" s="33"/>
      <c r="V8" s="32">
        <v>310</v>
      </c>
      <c r="W8" s="32">
        <v>9</v>
      </c>
      <c r="X8" s="32" t="s">
        <v>17</v>
      </c>
    </row>
    <row r="9" spans="1:24" x14ac:dyDescent="0.25">
      <c r="A9" s="34" t="s">
        <v>133</v>
      </c>
      <c r="B9" s="34" t="s">
        <v>99</v>
      </c>
      <c r="C9" s="33">
        <v>19</v>
      </c>
      <c r="D9" s="33" t="s">
        <v>99</v>
      </c>
      <c r="E9" s="35">
        <v>2E-3</v>
      </c>
      <c r="F9" s="35">
        <v>3.5000000000000003E-2</v>
      </c>
      <c r="G9" s="35">
        <v>7.0000000000000001E-3</v>
      </c>
      <c r="H9" s="35">
        <v>0.03</v>
      </c>
      <c r="I9" s="34" t="s">
        <v>17</v>
      </c>
      <c r="J9" s="33" t="s">
        <v>100</v>
      </c>
      <c r="K9" s="36">
        <v>1.92</v>
      </c>
      <c r="L9" s="33" t="s">
        <v>28</v>
      </c>
      <c r="M9" s="33" t="s">
        <v>104</v>
      </c>
      <c r="N9" s="33">
        <v>8.89</v>
      </c>
      <c r="O9" s="33">
        <v>4.8499999999999996</v>
      </c>
      <c r="P9" s="33">
        <v>1.83</v>
      </c>
      <c r="Q9" s="33">
        <v>0.185</v>
      </c>
      <c r="R9" s="33">
        <v>9</v>
      </c>
      <c r="S9" s="39">
        <v>1.21</v>
      </c>
      <c r="T9" s="33" t="s">
        <v>105</v>
      </c>
      <c r="U9" s="33">
        <v>300</v>
      </c>
      <c r="V9" s="32">
        <v>87</v>
      </c>
      <c r="W9" s="32">
        <f>R9</f>
        <v>9</v>
      </c>
      <c r="X9" s="32" t="s">
        <v>17</v>
      </c>
    </row>
    <row r="10" spans="1:24" x14ac:dyDescent="0.25">
      <c r="A10" s="34" t="s">
        <v>222</v>
      </c>
      <c r="B10" s="34" t="s">
        <v>99</v>
      </c>
      <c r="C10" s="33">
        <v>19</v>
      </c>
      <c r="D10" s="33" t="s">
        <v>99</v>
      </c>
      <c r="E10" s="35">
        <v>2E-3</v>
      </c>
      <c r="F10" s="35">
        <v>3.5000000000000003E-2</v>
      </c>
      <c r="G10" s="35">
        <v>7.0000000000000001E-3</v>
      </c>
      <c r="H10" s="35">
        <v>0.03</v>
      </c>
      <c r="I10" s="34" t="s">
        <v>17</v>
      </c>
      <c r="J10" s="33" t="s">
        <v>100</v>
      </c>
      <c r="K10" s="36">
        <v>1.92</v>
      </c>
      <c r="L10" s="33" t="s">
        <v>28</v>
      </c>
      <c r="M10" s="33" t="s">
        <v>102</v>
      </c>
      <c r="N10" s="33">
        <v>8.89</v>
      </c>
      <c r="O10" s="33">
        <v>4.8499999999999996</v>
      </c>
      <c r="P10" s="33">
        <v>1.83</v>
      </c>
      <c r="Q10" s="33">
        <v>0.185</v>
      </c>
      <c r="R10" s="33">
        <v>9</v>
      </c>
      <c r="S10" s="39"/>
      <c r="T10" s="33"/>
      <c r="U10" s="33"/>
      <c r="V10" s="32">
        <v>87</v>
      </c>
      <c r="W10" s="32">
        <f>R10</f>
        <v>9</v>
      </c>
      <c r="X10" s="32" t="s">
        <v>17</v>
      </c>
    </row>
    <row r="11" spans="1:24" x14ac:dyDescent="0.25">
      <c r="A11" s="34" t="s">
        <v>125</v>
      </c>
      <c r="B11" s="34" t="s">
        <v>99</v>
      </c>
      <c r="C11" s="34">
        <v>14</v>
      </c>
      <c r="D11" s="34" t="s">
        <v>99</v>
      </c>
      <c r="E11" s="35">
        <v>5.0000000000000001E-3</v>
      </c>
      <c r="F11" s="35">
        <v>2.5000000000000001E-2</v>
      </c>
      <c r="G11" s="35">
        <v>7.0000000000000001E-3</v>
      </c>
      <c r="H11" s="35">
        <v>0</v>
      </c>
      <c r="I11" s="34" t="s">
        <v>17</v>
      </c>
      <c r="J11" s="34" t="s">
        <v>100</v>
      </c>
      <c r="K11" s="38">
        <v>1.97</v>
      </c>
      <c r="L11" s="34" t="s">
        <v>28</v>
      </c>
      <c r="M11" s="34" t="s">
        <v>104</v>
      </c>
      <c r="N11" s="34">
        <v>5.0599999999999996</v>
      </c>
      <c r="O11" s="33">
        <v>4.87</v>
      </c>
      <c r="P11" s="33">
        <v>1.04</v>
      </c>
      <c r="Q11" s="33">
        <v>0.18</v>
      </c>
      <c r="R11" s="33">
        <v>9</v>
      </c>
      <c r="S11" s="39">
        <v>1.17</v>
      </c>
      <c r="T11" s="33" t="s">
        <v>105</v>
      </c>
      <c r="U11" s="33">
        <v>300</v>
      </c>
      <c r="V11" s="32">
        <v>60</v>
      </c>
      <c r="W11" s="32">
        <v>9</v>
      </c>
      <c r="X11" s="32" t="s">
        <v>17</v>
      </c>
    </row>
    <row r="12" spans="1:24" x14ac:dyDescent="0.25">
      <c r="A12" s="34" t="s">
        <v>223</v>
      </c>
      <c r="B12" s="34" t="s">
        <v>99</v>
      </c>
      <c r="C12" s="34">
        <v>14</v>
      </c>
      <c r="D12" s="34" t="s">
        <v>99</v>
      </c>
      <c r="E12" s="35">
        <v>5.0000000000000001E-3</v>
      </c>
      <c r="F12" s="35">
        <v>2.5000000000000001E-2</v>
      </c>
      <c r="G12" s="35">
        <v>7.0000000000000001E-3</v>
      </c>
      <c r="H12" s="35">
        <v>0</v>
      </c>
      <c r="I12" s="34" t="s">
        <v>17</v>
      </c>
      <c r="J12" s="34" t="s">
        <v>100</v>
      </c>
      <c r="K12" s="38">
        <v>1.97</v>
      </c>
      <c r="L12" s="34" t="s">
        <v>28</v>
      </c>
      <c r="M12" s="33" t="s">
        <v>102</v>
      </c>
      <c r="N12" s="34">
        <v>5.0599999999999996</v>
      </c>
      <c r="O12" s="33">
        <v>4.87</v>
      </c>
      <c r="P12" s="33">
        <v>1.04</v>
      </c>
      <c r="Q12" s="33">
        <v>0.18</v>
      </c>
      <c r="R12" s="33">
        <v>9</v>
      </c>
      <c r="S12" s="39"/>
      <c r="T12" s="33"/>
      <c r="U12" s="33"/>
      <c r="V12" s="32">
        <v>60</v>
      </c>
      <c r="W12" s="32">
        <v>9</v>
      </c>
      <c r="X12" s="32" t="s">
        <v>17</v>
      </c>
    </row>
    <row r="13" spans="1:24" x14ac:dyDescent="0.25">
      <c r="A13" s="32" t="s">
        <v>186</v>
      </c>
      <c r="B13" s="34" t="s">
        <v>99</v>
      </c>
      <c r="C13" s="33">
        <v>52</v>
      </c>
      <c r="D13" s="32" t="s">
        <v>99</v>
      </c>
      <c r="E13" s="32">
        <v>8.0000000000000002E-3</v>
      </c>
      <c r="F13" s="32">
        <v>0.02</v>
      </c>
      <c r="G13" s="32">
        <v>1.8E-3</v>
      </c>
      <c r="H13" s="32">
        <v>0.02</v>
      </c>
      <c r="I13" s="32" t="s">
        <v>17</v>
      </c>
      <c r="J13" s="33" t="s">
        <v>100</v>
      </c>
      <c r="K13" s="40">
        <v>1.94</v>
      </c>
      <c r="L13" s="32" t="s">
        <v>28</v>
      </c>
      <c r="M13" s="33" t="s">
        <v>102</v>
      </c>
      <c r="N13" s="32">
        <v>31.1</v>
      </c>
      <c r="O13" s="32">
        <v>4.38</v>
      </c>
      <c r="P13" s="41">
        <v>7.1</v>
      </c>
      <c r="Q13" s="32">
        <v>0.62</v>
      </c>
      <c r="R13" s="33">
        <v>0</v>
      </c>
      <c r="S13" s="32"/>
      <c r="T13" s="32"/>
      <c r="U13" s="32"/>
      <c r="V13" s="32">
        <v>227</v>
      </c>
      <c r="W13" s="32">
        <v>0</v>
      </c>
      <c r="X13" s="32" t="s">
        <v>17</v>
      </c>
    </row>
    <row r="14" spans="1:24" x14ac:dyDescent="0.25">
      <c r="A14" s="32" t="s">
        <v>15</v>
      </c>
      <c r="B14" s="34" t="s">
        <v>99</v>
      </c>
      <c r="C14" s="33">
        <v>35</v>
      </c>
      <c r="D14" s="32" t="s">
        <v>99</v>
      </c>
      <c r="E14" s="32">
        <v>7.0000000000000001E-3</v>
      </c>
      <c r="F14" s="32">
        <v>4.4999999999999998E-2</v>
      </c>
      <c r="G14" s="32">
        <v>1.9E-2</v>
      </c>
      <c r="H14" s="32">
        <v>2.5000000000000001E-2</v>
      </c>
      <c r="I14" s="32" t="s">
        <v>17</v>
      </c>
      <c r="J14" s="33" t="s">
        <v>100</v>
      </c>
      <c r="K14" s="40">
        <v>1.88</v>
      </c>
      <c r="L14" s="32" t="s">
        <v>28</v>
      </c>
      <c r="M14" s="33" t="s">
        <v>102</v>
      </c>
      <c r="N14" s="32">
        <v>20.77</v>
      </c>
      <c r="O14" s="32">
        <v>4.55</v>
      </c>
      <c r="P14" s="41">
        <f>N14/O14</f>
        <v>4.5648351648351646</v>
      </c>
      <c r="Q14" s="32">
        <v>0.36</v>
      </c>
      <c r="R14" s="33">
        <v>0</v>
      </c>
      <c r="S14" s="32"/>
      <c r="T14" s="32"/>
      <c r="U14" s="32"/>
      <c r="V14" s="32">
        <v>174</v>
      </c>
      <c r="W14" s="32">
        <v>0</v>
      </c>
      <c r="X14" s="32" t="s">
        <v>17</v>
      </c>
    </row>
    <row r="15" spans="1:24" x14ac:dyDescent="0.25">
      <c r="A15" s="33" t="s">
        <v>142</v>
      </c>
      <c r="B15" s="34" t="s">
        <v>99</v>
      </c>
      <c r="C15" s="33">
        <v>70</v>
      </c>
      <c r="D15" s="33" t="s">
        <v>99</v>
      </c>
      <c r="E15" s="42">
        <v>2E-3</v>
      </c>
      <c r="F15" s="42">
        <v>0.105</v>
      </c>
      <c r="G15" s="42">
        <v>7.0000000000000001E-3</v>
      </c>
      <c r="H15" s="42">
        <v>0.08</v>
      </c>
      <c r="I15" s="33" t="s">
        <v>17</v>
      </c>
      <c r="J15" s="33" t="s">
        <v>100</v>
      </c>
      <c r="K15" s="36">
        <v>1.64</v>
      </c>
      <c r="L15" s="33" t="s">
        <v>28</v>
      </c>
      <c r="M15" s="33" t="s">
        <v>102</v>
      </c>
      <c r="N15" s="33">
        <v>59.22</v>
      </c>
      <c r="O15" s="33">
        <v>4.32</v>
      </c>
      <c r="P15" s="33">
        <v>13.72</v>
      </c>
      <c r="Q15" s="33">
        <v>1.25</v>
      </c>
      <c r="R15" s="33">
        <v>0</v>
      </c>
      <c r="S15" s="37"/>
      <c r="T15" s="33"/>
      <c r="U15" s="33"/>
      <c r="V15" s="32">
        <v>174</v>
      </c>
      <c r="W15" s="32">
        <f>R15</f>
        <v>0</v>
      </c>
      <c r="X15" s="32" t="s">
        <v>17</v>
      </c>
    </row>
    <row r="16" spans="1:24" x14ac:dyDescent="0.25">
      <c r="A16" s="33" t="s">
        <v>141</v>
      </c>
      <c r="B16" s="34" t="s">
        <v>99</v>
      </c>
      <c r="C16" s="33">
        <v>47</v>
      </c>
      <c r="D16" s="33" t="s">
        <v>99</v>
      </c>
      <c r="E16" s="42">
        <v>2E-3</v>
      </c>
      <c r="F16" s="42">
        <v>8.7499999999999994E-2</v>
      </c>
      <c r="G16" s="42">
        <v>7.0000000000000001E-3</v>
      </c>
      <c r="H16" s="42">
        <v>0.08</v>
      </c>
      <c r="I16" s="33" t="s">
        <v>17</v>
      </c>
      <c r="J16" s="33" t="s">
        <v>100</v>
      </c>
      <c r="K16" s="36">
        <v>1.77</v>
      </c>
      <c r="L16" s="33" t="s">
        <v>28</v>
      </c>
      <c r="M16" s="33" t="s">
        <v>102</v>
      </c>
      <c r="N16" s="33">
        <v>39.94</v>
      </c>
      <c r="O16" s="33">
        <v>4.49</v>
      </c>
      <c r="P16" s="33">
        <v>8.9</v>
      </c>
      <c r="Q16" s="33">
        <v>0.73</v>
      </c>
      <c r="R16" s="33">
        <v>0</v>
      </c>
      <c r="S16" s="37"/>
      <c r="T16" s="33"/>
      <c r="U16" s="33"/>
      <c r="V16" s="32">
        <v>174</v>
      </c>
      <c r="W16" s="32">
        <v>9</v>
      </c>
      <c r="X16" s="32" t="s">
        <v>17</v>
      </c>
    </row>
    <row r="17" spans="1:24" x14ac:dyDescent="0.25">
      <c r="A17" s="33" t="s">
        <v>140</v>
      </c>
      <c r="B17" s="34" t="s">
        <v>99</v>
      </c>
      <c r="C17" s="33">
        <v>37</v>
      </c>
      <c r="D17" s="33" t="s">
        <v>99</v>
      </c>
      <c r="E17" s="42">
        <v>2E-3</v>
      </c>
      <c r="F17" s="42">
        <v>7.0000000000000007E-2</v>
      </c>
      <c r="G17" s="42">
        <v>7.0000000000000001E-3</v>
      </c>
      <c r="H17" s="42">
        <v>7.0000000000000007E-2</v>
      </c>
      <c r="I17" s="33" t="s">
        <v>17</v>
      </c>
      <c r="J17" s="33" t="s">
        <v>100</v>
      </c>
      <c r="K17" s="36">
        <v>1.63</v>
      </c>
      <c r="L17" s="33" t="s">
        <v>28</v>
      </c>
      <c r="M17" s="33" t="s">
        <v>102</v>
      </c>
      <c r="N17" s="33">
        <v>30.72</v>
      </c>
      <c r="O17" s="33">
        <v>4.4400000000000004</v>
      </c>
      <c r="P17" s="33">
        <v>6.92</v>
      </c>
      <c r="Q17" s="33">
        <v>0.36</v>
      </c>
      <c r="R17" s="33">
        <v>0</v>
      </c>
      <c r="S17" s="37"/>
      <c r="T17" s="33"/>
      <c r="U17" s="33"/>
      <c r="V17" s="32">
        <v>174</v>
      </c>
      <c r="W17" s="32">
        <f>R17</f>
        <v>0</v>
      </c>
      <c r="X17" s="32" t="s">
        <v>17</v>
      </c>
    </row>
    <row r="18" spans="1:24" x14ac:dyDescent="0.25">
      <c r="A18" s="33" t="s">
        <v>139</v>
      </c>
      <c r="B18" s="34" t="s">
        <v>99</v>
      </c>
      <c r="C18" s="33">
        <v>34</v>
      </c>
      <c r="D18" s="33" t="s">
        <v>99</v>
      </c>
      <c r="E18" s="42">
        <v>2E-3</v>
      </c>
      <c r="F18" s="42">
        <v>5.2499999999999998E-2</v>
      </c>
      <c r="G18" s="42">
        <v>7.0000000000000001E-3</v>
      </c>
      <c r="H18" s="42">
        <v>7.0000000000000007E-2</v>
      </c>
      <c r="I18" s="33" t="s">
        <v>17</v>
      </c>
      <c r="J18" s="33" t="s">
        <v>100</v>
      </c>
      <c r="K18" s="36">
        <v>1.76</v>
      </c>
      <c r="L18" s="33" t="s">
        <v>28</v>
      </c>
      <c r="M18" s="33" t="s">
        <v>102</v>
      </c>
      <c r="N18" s="33">
        <v>23</v>
      </c>
      <c r="O18" s="33">
        <v>4.6500000000000004</v>
      </c>
      <c r="P18" s="33">
        <v>4.9400000000000004</v>
      </c>
      <c r="Q18" s="33">
        <v>0.36</v>
      </c>
      <c r="R18" s="33">
        <v>0</v>
      </c>
      <c r="S18" s="37"/>
      <c r="T18" s="33"/>
      <c r="U18" s="33"/>
      <c r="V18" s="32">
        <v>174</v>
      </c>
      <c r="W18" s="32">
        <v>0</v>
      </c>
      <c r="X18" s="32" t="s">
        <v>17</v>
      </c>
    </row>
    <row r="19" spans="1:24" x14ac:dyDescent="0.25">
      <c r="A19" s="33" t="s">
        <v>110</v>
      </c>
      <c r="B19" s="34" t="s">
        <v>99</v>
      </c>
      <c r="C19" s="33">
        <v>7</v>
      </c>
      <c r="D19" s="34" t="s">
        <v>99</v>
      </c>
      <c r="E19" s="35">
        <v>2E-3</v>
      </c>
      <c r="F19" s="35">
        <v>1.4999999999999999E-2</v>
      </c>
      <c r="G19" s="35">
        <v>7.0000000000000001E-3</v>
      </c>
      <c r="H19" s="35">
        <v>8.9999999999999993E-3</v>
      </c>
      <c r="I19" s="33" t="s">
        <v>17</v>
      </c>
      <c r="J19" s="33" t="s">
        <v>100</v>
      </c>
      <c r="K19" s="36">
        <v>2.14</v>
      </c>
      <c r="L19" s="34" t="s">
        <v>28</v>
      </c>
      <c r="M19" s="33" t="s">
        <v>104</v>
      </c>
      <c r="N19" s="33">
        <v>3.15</v>
      </c>
      <c r="O19" s="33">
        <v>4.72</v>
      </c>
      <c r="P19" s="33">
        <v>0.67</v>
      </c>
      <c r="Q19" s="33">
        <v>8.6999999999999994E-2</v>
      </c>
      <c r="R19" s="33">
        <v>6.5</v>
      </c>
      <c r="S19" s="37">
        <v>1.17</v>
      </c>
      <c r="T19" s="33" t="s">
        <v>107</v>
      </c>
      <c r="U19" s="33">
        <v>180</v>
      </c>
      <c r="V19" s="32">
        <v>63</v>
      </c>
      <c r="W19" s="32">
        <f>R19</f>
        <v>6.5</v>
      </c>
      <c r="X19" s="32" t="s">
        <v>17</v>
      </c>
    </row>
    <row r="20" spans="1:24" x14ac:dyDescent="0.25">
      <c r="A20" s="33" t="s">
        <v>132</v>
      </c>
      <c r="B20" s="34" t="s">
        <v>99</v>
      </c>
      <c r="C20" s="33">
        <v>19</v>
      </c>
      <c r="D20" s="33" t="s">
        <v>99</v>
      </c>
      <c r="E20" s="42">
        <v>2E-3</v>
      </c>
      <c r="F20" s="42">
        <v>3.5000000000000003E-2</v>
      </c>
      <c r="G20" s="42">
        <v>7.0000000000000001E-3</v>
      </c>
      <c r="H20" s="42">
        <v>0.03</v>
      </c>
      <c r="I20" s="33" t="s">
        <v>17</v>
      </c>
      <c r="J20" s="33" t="s">
        <v>100</v>
      </c>
      <c r="K20" s="36">
        <v>1.92</v>
      </c>
      <c r="L20" s="33" t="s">
        <v>28</v>
      </c>
      <c r="M20" s="33" t="s">
        <v>104</v>
      </c>
      <c r="N20" s="33">
        <v>8.89</v>
      </c>
      <c r="O20" s="33">
        <v>4.8499999999999996</v>
      </c>
      <c r="P20" s="33">
        <v>1.83</v>
      </c>
      <c r="Q20" s="33">
        <v>0.185</v>
      </c>
      <c r="R20" s="33">
        <v>9</v>
      </c>
      <c r="S20" s="37">
        <v>1.1299999999999999</v>
      </c>
      <c r="T20" s="33" t="s">
        <v>107</v>
      </c>
      <c r="U20" s="33">
        <v>180</v>
      </c>
      <c r="V20" s="32">
        <v>87</v>
      </c>
      <c r="W20" s="32">
        <f>R20</f>
        <v>9</v>
      </c>
      <c r="X20" s="32" t="s">
        <v>17</v>
      </c>
    </row>
    <row r="21" spans="1:24" x14ac:dyDescent="0.25">
      <c r="A21" s="34" t="s">
        <v>124</v>
      </c>
      <c r="B21" s="34" t="s">
        <v>99</v>
      </c>
      <c r="C21" s="34">
        <v>14</v>
      </c>
      <c r="D21" s="34" t="s">
        <v>99</v>
      </c>
      <c r="E21" s="35">
        <v>5.0000000000000001E-3</v>
      </c>
      <c r="F21" s="35">
        <v>2.5000000000000001E-2</v>
      </c>
      <c r="G21" s="35">
        <v>7.0000000000000001E-3</v>
      </c>
      <c r="H21" s="35">
        <v>0</v>
      </c>
      <c r="I21" s="34" t="s">
        <v>17</v>
      </c>
      <c r="J21" s="34" t="s">
        <v>100</v>
      </c>
      <c r="K21" s="38">
        <v>1.97</v>
      </c>
      <c r="L21" s="34" t="s">
        <v>28</v>
      </c>
      <c r="M21" s="34" t="s">
        <v>104</v>
      </c>
      <c r="N21" s="34">
        <v>5.0599999999999996</v>
      </c>
      <c r="O21" s="33">
        <v>4.87</v>
      </c>
      <c r="P21" s="33">
        <v>1.04</v>
      </c>
      <c r="Q21" s="33">
        <v>0.18</v>
      </c>
      <c r="R21" s="33">
        <v>9</v>
      </c>
      <c r="S21" s="37">
        <v>1.1299999999999999</v>
      </c>
      <c r="T21" s="33" t="s">
        <v>107</v>
      </c>
      <c r="U21" s="33">
        <v>180</v>
      </c>
      <c r="V21" s="32">
        <v>60</v>
      </c>
      <c r="W21" s="32">
        <v>9</v>
      </c>
      <c r="X21" s="32" t="s">
        <v>17</v>
      </c>
    </row>
    <row r="22" spans="1:24" x14ac:dyDescent="0.25">
      <c r="A22" s="32" t="s">
        <v>220</v>
      </c>
      <c r="B22" s="32" t="s">
        <v>99</v>
      </c>
      <c r="C22" s="33">
        <v>5.2</v>
      </c>
      <c r="D22" s="32" t="s">
        <v>99</v>
      </c>
      <c r="E22" s="32">
        <v>2E-3</v>
      </c>
      <c r="F22" s="32">
        <v>2E-3</v>
      </c>
      <c r="G22" s="32">
        <v>2E-3</v>
      </c>
      <c r="H22" s="32">
        <v>8.9999999999999993E-3</v>
      </c>
      <c r="I22" s="32" t="s">
        <v>17</v>
      </c>
      <c r="J22" s="32" t="s">
        <v>100</v>
      </c>
      <c r="K22" s="40">
        <v>2.1</v>
      </c>
      <c r="L22" s="32" t="s">
        <v>28</v>
      </c>
      <c r="M22" s="33" t="s">
        <v>104</v>
      </c>
      <c r="N22" s="32">
        <v>3.15</v>
      </c>
      <c r="O22" s="32">
        <v>4.72</v>
      </c>
      <c r="P22" s="32">
        <v>0.67</v>
      </c>
      <c r="Q22" s="32">
        <v>8.6999999999999994E-2</v>
      </c>
      <c r="R22" s="32">
        <v>6.5</v>
      </c>
      <c r="S22" s="40">
        <v>1.17</v>
      </c>
      <c r="T22" s="32" t="s">
        <v>107</v>
      </c>
      <c r="U22" s="32">
        <v>180</v>
      </c>
      <c r="V22" s="32">
        <v>63</v>
      </c>
      <c r="W22" s="32">
        <v>6.5</v>
      </c>
      <c r="X22" s="32" t="s">
        <v>17</v>
      </c>
    </row>
    <row r="23" spans="1:24" x14ac:dyDescent="0.25">
      <c r="A23" s="34" t="s">
        <v>118</v>
      </c>
      <c r="B23" s="34" t="s">
        <v>99</v>
      </c>
      <c r="C23" s="34">
        <v>8</v>
      </c>
      <c r="D23" s="34" t="s">
        <v>99</v>
      </c>
      <c r="E23" s="35">
        <v>2E-3</v>
      </c>
      <c r="F23" s="35">
        <v>1.2E-2</v>
      </c>
      <c r="G23" s="35">
        <v>7.0000000000000001E-3</v>
      </c>
      <c r="H23" s="35">
        <v>1.4E-2</v>
      </c>
      <c r="I23" s="34" t="s">
        <v>17</v>
      </c>
      <c r="J23" s="34" t="s">
        <v>100</v>
      </c>
      <c r="K23" s="38">
        <v>1.41</v>
      </c>
      <c r="L23" s="34" t="s">
        <v>101</v>
      </c>
      <c r="M23" s="34" t="s">
        <v>104</v>
      </c>
      <c r="N23" s="34">
        <v>7.67</v>
      </c>
      <c r="O23" s="33">
        <v>4.68</v>
      </c>
      <c r="P23" s="33">
        <v>1.64</v>
      </c>
      <c r="Q23" s="33">
        <v>8.6999999999999994E-2</v>
      </c>
      <c r="R23" s="33">
        <v>9</v>
      </c>
      <c r="S23" s="37">
        <v>1</v>
      </c>
      <c r="T23" s="33" t="s">
        <v>107</v>
      </c>
      <c r="U23" s="33">
        <v>180</v>
      </c>
      <c r="V23" s="32">
        <v>67</v>
      </c>
      <c r="W23" s="32">
        <f>R23</f>
        <v>9</v>
      </c>
      <c r="X23" s="32" t="s">
        <v>17</v>
      </c>
    </row>
    <row r="24" spans="1:24" x14ac:dyDescent="0.25">
      <c r="A24" s="34" t="s">
        <v>115</v>
      </c>
      <c r="B24" s="34" t="s">
        <v>99</v>
      </c>
      <c r="C24" s="34">
        <v>6</v>
      </c>
      <c r="D24" s="34" t="s">
        <v>99</v>
      </c>
      <c r="E24" s="35">
        <v>2E-3</v>
      </c>
      <c r="F24" s="35">
        <v>0.01</v>
      </c>
      <c r="G24" s="35">
        <v>7.0000000000000001E-3</v>
      </c>
      <c r="H24" s="35">
        <v>1.4E-2</v>
      </c>
      <c r="I24" s="34" t="s">
        <v>17</v>
      </c>
      <c r="J24" s="34" t="s">
        <v>100</v>
      </c>
      <c r="K24" s="38">
        <v>1.37</v>
      </c>
      <c r="L24" s="34" t="s">
        <v>101</v>
      </c>
      <c r="M24" s="34" t="s">
        <v>104</v>
      </c>
      <c r="N24" s="34">
        <v>6.07</v>
      </c>
      <c r="O24" s="33">
        <v>4.59</v>
      </c>
      <c r="P24" s="33">
        <v>1.32</v>
      </c>
      <c r="Q24" s="33">
        <v>8.6999999999999994E-2</v>
      </c>
      <c r="R24" s="33">
        <v>9</v>
      </c>
      <c r="S24" s="37">
        <v>0.98</v>
      </c>
      <c r="T24" s="33" t="s">
        <v>107</v>
      </c>
      <c r="U24" s="33">
        <v>180</v>
      </c>
      <c r="V24" s="32">
        <v>67</v>
      </c>
      <c r="W24" s="33">
        <v>6.5</v>
      </c>
      <c r="X24" s="32" t="s">
        <v>17</v>
      </c>
    </row>
    <row r="25" spans="1:24" x14ac:dyDescent="0.25">
      <c r="A25" s="34" t="s">
        <v>106</v>
      </c>
      <c r="B25" s="34" t="s">
        <v>99</v>
      </c>
      <c r="C25" s="34">
        <v>5</v>
      </c>
      <c r="D25" s="34" t="s">
        <v>99</v>
      </c>
      <c r="E25" s="35">
        <v>2E-3</v>
      </c>
      <c r="F25" s="35">
        <v>8.0000000000000002E-3</v>
      </c>
      <c r="G25" s="35">
        <v>7.0000000000000001E-3</v>
      </c>
      <c r="H25" s="35">
        <v>1.2E-2</v>
      </c>
      <c r="I25" s="34" t="s">
        <v>17</v>
      </c>
      <c r="J25" s="34" t="s">
        <v>100</v>
      </c>
      <c r="K25" s="38">
        <v>1.28</v>
      </c>
      <c r="L25" s="34" t="s">
        <v>101</v>
      </c>
      <c r="M25" s="34" t="s">
        <v>104</v>
      </c>
      <c r="N25" s="34">
        <v>4.6500000000000004</v>
      </c>
      <c r="O25" s="33">
        <v>4.3</v>
      </c>
      <c r="P25" s="33">
        <v>1.08</v>
      </c>
      <c r="Q25" s="33">
        <v>8.6999999999999994E-2</v>
      </c>
      <c r="R25" s="33">
        <v>9</v>
      </c>
      <c r="S25" s="37">
        <v>1</v>
      </c>
      <c r="T25" s="33" t="s">
        <v>107</v>
      </c>
      <c r="U25" s="33">
        <v>180</v>
      </c>
      <c r="V25" s="32">
        <v>67</v>
      </c>
      <c r="W25" s="32">
        <f t="shared" ref="W25:W31" si="0">R25</f>
        <v>9</v>
      </c>
      <c r="X25" s="32" t="s">
        <v>17</v>
      </c>
    </row>
    <row r="26" spans="1:24" x14ac:dyDescent="0.25">
      <c r="A26" s="33" t="s">
        <v>129</v>
      </c>
      <c r="B26" s="34" t="s">
        <v>99</v>
      </c>
      <c r="C26" s="33">
        <v>14</v>
      </c>
      <c r="D26" s="33" t="s">
        <v>99</v>
      </c>
      <c r="E26" s="42">
        <v>2E-3</v>
      </c>
      <c r="F26" s="42">
        <v>1.7999999999999999E-2</v>
      </c>
      <c r="G26" s="42">
        <v>7.0000000000000001E-3</v>
      </c>
      <c r="H26" s="42">
        <v>0.03</v>
      </c>
      <c r="I26" s="33" t="s">
        <v>17</v>
      </c>
      <c r="J26" s="33" t="s">
        <v>100</v>
      </c>
      <c r="K26" s="36">
        <v>1.41</v>
      </c>
      <c r="L26" s="33" t="s">
        <v>101</v>
      </c>
      <c r="M26" s="33" t="s">
        <v>104</v>
      </c>
      <c r="N26" s="33">
        <v>11.48</v>
      </c>
      <c r="O26" s="33">
        <v>4.57</v>
      </c>
      <c r="P26" s="33">
        <v>2.5099999999999998</v>
      </c>
      <c r="Q26" s="33">
        <v>0.185</v>
      </c>
      <c r="R26" s="33">
        <v>9</v>
      </c>
      <c r="S26" s="37">
        <v>0.96</v>
      </c>
      <c r="T26" s="33" t="s">
        <v>107</v>
      </c>
      <c r="U26" s="33">
        <v>180</v>
      </c>
      <c r="V26" s="32">
        <v>67</v>
      </c>
      <c r="W26" s="32">
        <f t="shared" si="0"/>
        <v>9</v>
      </c>
      <c r="X26" s="32" t="s">
        <v>17</v>
      </c>
    </row>
    <row r="27" spans="1:24" x14ac:dyDescent="0.25">
      <c r="A27" s="34" t="s">
        <v>121</v>
      </c>
      <c r="B27" s="34" t="s">
        <v>99</v>
      </c>
      <c r="C27" s="34">
        <v>10</v>
      </c>
      <c r="D27" s="34" t="s">
        <v>99</v>
      </c>
      <c r="E27" s="35">
        <v>2E-3</v>
      </c>
      <c r="F27" s="35">
        <v>0.01</v>
      </c>
      <c r="G27" s="35">
        <v>7.0000000000000001E-3</v>
      </c>
      <c r="H27" s="35">
        <v>1.4E-2</v>
      </c>
      <c r="I27" s="34" t="s">
        <v>17</v>
      </c>
      <c r="J27" s="34" t="s">
        <v>100</v>
      </c>
      <c r="K27" s="38">
        <v>1.47</v>
      </c>
      <c r="L27" s="34" t="s">
        <v>101</v>
      </c>
      <c r="M27" s="34" t="s">
        <v>104</v>
      </c>
      <c r="N27" s="34">
        <v>9.66</v>
      </c>
      <c r="O27" s="33">
        <v>4.8099999999999996</v>
      </c>
      <c r="P27" s="33">
        <v>2.0099999999999998</v>
      </c>
      <c r="Q27" s="33">
        <v>0.185</v>
      </c>
      <c r="R27" s="33">
        <v>9</v>
      </c>
      <c r="S27" s="37">
        <v>0.96</v>
      </c>
      <c r="T27" s="33" t="s">
        <v>107</v>
      </c>
      <c r="U27" s="33">
        <v>180</v>
      </c>
      <c r="V27" s="32">
        <v>67</v>
      </c>
      <c r="W27" s="32">
        <f t="shared" si="0"/>
        <v>9</v>
      </c>
      <c r="X27" s="32" t="s">
        <v>17</v>
      </c>
    </row>
    <row r="28" spans="1:24" x14ac:dyDescent="0.25">
      <c r="A28" s="34" t="s">
        <v>109</v>
      </c>
      <c r="B28" s="34" t="s">
        <v>99</v>
      </c>
      <c r="C28" s="34">
        <v>7</v>
      </c>
      <c r="D28" s="34" t="s">
        <v>99</v>
      </c>
      <c r="E28" s="35">
        <v>2E-3</v>
      </c>
      <c r="F28" s="35">
        <v>1.4999999999999999E-2</v>
      </c>
      <c r="G28" s="35">
        <v>7.0000000000000001E-3</v>
      </c>
      <c r="H28" s="35">
        <v>8.9999999999999993E-3</v>
      </c>
      <c r="I28" s="34" t="s">
        <v>17</v>
      </c>
      <c r="J28" s="34" t="s">
        <v>100</v>
      </c>
      <c r="K28" s="38">
        <v>2.14</v>
      </c>
      <c r="L28" s="34" t="s">
        <v>28</v>
      </c>
      <c r="M28" s="34" t="s">
        <v>104</v>
      </c>
      <c r="N28" s="34">
        <v>3.15</v>
      </c>
      <c r="O28" s="33">
        <v>4.72</v>
      </c>
      <c r="P28" s="33">
        <v>0.67</v>
      </c>
      <c r="Q28" s="33">
        <v>8.6999999999999994E-2</v>
      </c>
      <c r="R28" s="33">
        <v>6.5</v>
      </c>
      <c r="S28" s="37">
        <v>1.1399999999999999</v>
      </c>
      <c r="T28" s="33" t="s">
        <v>107</v>
      </c>
      <c r="U28" s="33">
        <v>300</v>
      </c>
      <c r="V28" s="32">
        <v>63</v>
      </c>
      <c r="W28" s="32">
        <f t="shared" si="0"/>
        <v>6.5</v>
      </c>
      <c r="X28" s="32" t="s">
        <v>17</v>
      </c>
    </row>
    <row r="29" spans="1:24" x14ac:dyDescent="0.25">
      <c r="A29" s="34" t="s">
        <v>108</v>
      </c>
      <c r="B29" s="34" t="s">
        <v>99</v>
      </c>
      <c r="C29" s="34">
        <v>7</v>
      </c>
      <c r="D29" s="34" t="s">
        <v>99</v>
      </c>
      <c r="E29" s="35">
        <v>2E-3</v>
      </c>
      <c r="F29" s="35">
        <v>1.4999999999999999E-2</v>
      </c>
      <c r="G29" s="35">
        <v>7.0000000000000001E-3</v>
      </c>
      <c r="H29" s="35">
        <v>8.9999999999999993E-3</v>
      </c>
      <c r="I29" s="34" t="s">
        <v>17</v>
      </c>
      <c r="J29" s="34" t="s">
        <v>100</v>
      </c>
      <c r="K29" s="38">
        <v>2.14</v>
      </c>
      <c r="L29" s="34" t="s">
        <v>28</v>
      </c>
      <c r="M29" s="34" t="s">
        <v>102</v>
      </c>
      <c r="N29" s="34">
        <v>3.15</v>
      </c>
      <c r="O29" s="33">
        <v>4.72</v>
      </c>
      <c r="P29" s="33">
        <v>0.67</v>
      </c>
      <c r="Q29" s="33">
        <v>8.6999999999999994E-2</v>
      </c>
      <c r="R29" s="33">
        <v>6.5</v>
      </c>
      <c r="S29" s="43"/>
      <c r="T29" s="33"/>
      <c r="U29" s="32"/>
      <c r="V29" s="32">
        <v>67</v>
      </c>
      <c r="W29" s="32">
        <f t="shared" si="0"/>
        <v>6.5</v>
      </c>
      <c r="X29" s="32" t="s">
        <v>17</v>
      </c>
    </row>
    <row r="30" spans="1:24" x14ac:dyDescent="0.25">
      <c r="A30" s="33" t="s">
        <v>131</v>
      </c>
      <c r="B30" s="34" t="s">
        <v>99</v>
      </c>
      <c r="C30" s="33">
        <v>19</v>
      </c>
      <c r="D30" s="33" t="s">
        <v>99</v>
      </c>
      <c r="E30" s="42">
        <v>2E-3</v>
      </c>
      <c r="F30" s="42">
        <v>3.5000000000000003E-2</v>
      </c>
      <c r="G30" s="42">
        <v>7.0000000000000001E-3</v>
      </c>
      <c r="H30" s="42">
        <v>0.03</v>
      </c>
      <c r="I30" s="33" t="s">
        <v>17</v>
      </c>
      <c r="J30" s="33" t="s">
        <v>100</v>
      </c>
      <c r="K30" s="36">
        <v>1.92</v>
      </c>
      <c r="L30" s="33" t="s">
        <v>28</v>
      </c>
      <c r="M30" s="33" t="s">
        <v>104</v>
      </c>
      <c r="N30" s="33">
        <v>8.89</v>
      </c>
      <c r="O30" s="33">
        <v>4.8499999999999996</v>
      </c>
      <c r="P30" s="33">
        <v>1.83</v>
      </c>
      <c r="Q30" s="33">
        <v>0.185</v>
      </c>
      <c r="R30" s="33">
        <v>9</v>
      </c>
      <c r="S30" s="39">
        <v>1.21</v>
      </c>
      <c r="T30" s="33" t="s">
        <v>105</v>
      </c>
      <c r="U30" s="33">
        <v>300</v>
      </c>
      <c r="V30" s="32">
        <v>87</v>
      </c>
      <c r="W30" s="32">
        <f t="shared" si="0"/>
        <v>9</v>
      </c>
      <c r="X30" s="32" t="s">
        <v>17</v>
      </c>
    </row>
    <row r="31" spans="1:24" x14ac:dyDescent="0.25">
      <c r="A31" s="33" t="s">
        <v>130</v>
      </c>
      <c r="B31" s="34" t="s">
        <v>99</v>
      </c>
      <c r="C31" s="33">
        <v>19</v>
      </c>
      <c r="D31" s="33" t="s">
        <v>99</v>
      </c>
      <c r="E31" s="42">
        <v>2E-3</v>
      </c>
      <c r="F31" s="42">
        <v>3.5000000000000003E-2</v>
      </c>
      <c r="G31" s="42">
        <v>7.0000000000000001E-3</v>
      </c>
      <c r="H31" s="42">
        <v>0.03</v>
      </c>
      <c r="I31" s="33" t="s">
        <v>17</v>
      </c>
      <c r="J31" s="33" t="s">
        <v>100</v>
      </c>
      <c r="K31" s="36">
        <v>1.92</v>
      </c>
      <c r="L31" s="33" t="s">
        <v>28</v>
      </c>
      <c r="M31" s="33" t="s">
        <v>102</v>
      </c>
      <c r="N31" s="33">
        <v>8.89</v>
      </c>
      <c r="O31" s="33">
        <v>4.8499999999999996</v>
      </c>
      <c r="P31" s="33">
        <v>1.83</v>
      </c>
      <c r="Q31" s="33">
        <v>0.185</v>
      </c>
      <c r="R31" s="33">
        <v>9</v>
      </c>
      <c r="S31" s="43"/>
      <c r="T31" s="33"/>
      <c r="U31" s="32"/>
      <c r="V31" s="32">
        <v>87</v>
      </c>
      <c r="W31" s="32">
        <f t="shared" si="0"/>
        <v>9</v>
      </c>
      <c r="X31" s="32" t="s">
        <v>17</v>
      </c>
    </row>
    <row r="32" spans="1:24" x14ac:dyDescent="0.25">
      <c r="A32" s="34" t="s">
        <v>123</v>
      </c>
      <c r="B32" s="34" t="s">
        <v>99</v>
      </c>
      <c r="C32" s="34">
        <v>14</v>
      </c>
      <c r="D32" s="34" t="s">
        <v>99</v>
      </c>
      <c r="E32" s="35">
        <v>5.0000000000000001E-3</v>
      </c>
      <c r="F32" s="35">
        <v>2.5000000000000001E-2</v>
      </c>
      <c r="G32" s="35">
        <v>7.0000000000000001E-3</v>
      </c>
      <c r="H32" s="35">
        <v>0</v>
      </c>
      <c r="I32" s="34" t="s">
        <v>17</v>
      </c>
      <c r="J32" s="34" t="s">
        <v>100</v>
      </c>
      <c r="K32" s="38">
        <v>1.97</v>
      </c>
      <c r="L32" s="34" t="s">
        <v>28</v>
      </c>
      <c r="M32" s="34" t="s">
        <v>104</v>
      </c>
      <c r="N32" s="34">
        <v>5.0599999999999996</v>
      </c>
      <c r="O32" s="33">
        <v>4.87</v>
      </c>
      <c r="P32" s="33">
        <v>1.04</v>
      </c>
      <c r="Q32" s="33">
        <v>0.18</v>
      </c>
      <c r="R32" s="33">
        <v>9</v>
      </c>
      <c r="S32" s="39">
        <v>1.17</v>
      </c>
      <c r="T32" s="33" t="s">
        <v>105</v>
      </c>
      <c r="U32" s="33">
        <v>300</v>
      </c>
      <c r="V32" s="32">
        <v>60</v>
      </c>
      <c r="W32" s="32">
        <v>9</v>
      </c>
      <c r="X32" s="32" t="s">
        <v>17</v>
      </c>
    </row>
    <row r="33" spans="1:24" x14ac:dyDescent="0.25">
      <c r="A33" s="34" t="s">
        <v>122</v>
      </c>
      <c r="B33" s="34" t="s">
        <v>99</v>
      </c>
      <c r="C33" s="34">
        <v>14</v>
      </c>
      <c r="D33" s="34" t="s">
        <v>99</v>
      </c>
      <c r="E33" s="35">
        <v>5.0000000000000001E-3</v>
      </c>
      <c r="F33" s="35">
        <v>2.5000000000000001E-2</v>
      </c>
      <c r="G33" s="35">
        <v>7.0000000000000001E-3</v>
      </c>
      <c r="H33" s="35">
        <v>0</v>
      </c>
      <c r="I33" s="34" t="s">
        <v>17</v>
      </c>
      <c r="J33" s="34" t="s">
        <v>100</v>
      </c>
      <c r="K33" s="38">
        <v>1.97</v>
      </c>
      <c r="L33" s="34" t="s">
        <v>28</v>
      </c>
      <c r="M33" s="34" t="s">
        <v>102</v>
      </c>
      <c r="N33" s="34">
        <v>5.0599999999999996</v>
      </c>
      <c r="O33" s="33">
        <v>4.87</v>
      </c>
      <c r="P33" s="33">
        <v>1.04</v>
      </c>
      <c r="Q33" s="33">
        <v>0.18</v>
      </c>
      <c r="R33" s="33">
        <v>9</v>
      </c>
      <c r="S33" s="43"/>
      <c r="T33" s="33"/>
      <c r="U33" s="33"/>
      <c r="V33" s="32">
        <v>60</v>
      </c>
      <c r="W33" s="32">
        <f t="shared" ref="W33:W47" si="1">R33</f>
        <v>9</v>
      </c>
      <c r="X33" s="32" t="s">
        <v>17</v>
      </c>
    </row>
    <row r="34" spans="1:24" x14ac:dyDescent="0.25">
      <c r="A34" s="34" t="s">
        <v>117</v>
      </c>
      <c r="B34" s="34" t="s">
        <v>99</v>
      </c>
      <c r="C34" s="34">
        <v>8</v>
      </c>
      <c r="D34" s="34" t="s">
        <v>99</v>
      </c>
      <c r="E34" s="35">
        <v>2E-3</v>
      </c>
      <c r="F34" s="35">
        <v>1.2E-2</v>
      </c>
      <c r="G34" s="35">
        <v>7.0000000000000001E-3</v>
      </c>
      <c r="H34" s="35">
        <v>1.4E-2</v>
      </c>
      <c r="I34" s="34" t="s">
        <v>17</v>
      </c>
      <c r="J34" s="34" t="s">
        <v>100</v>
      </c>
      <c r="K34" s="38">
        <v>1.41</v>
      </c>
      <c r="L34" s="34" t="s">
        <v>101</v>
      </c>
      <c r="M34" s="34" t="s">
        <v>104</v>
      </c>
      <c r="N34" s="34">
        <v>7.67</v>
      </c>
      <c r="O34" s="33">
        <v>4.68</v>
      </c>
      <c r="P34" s="33">
        <v>1.64</v>
      </c>
      <c r="Q34" s="33">
        <v>8.6999999999999994E-2</v>
      </c>
      <c r="R34" s="33">
        <v>9</v>
      </c>
      <c r="S34" s="39">
        <v>1.08</v>
      </c>
      <c r="T34" s="33" t="s">
        <v>105</v>
      </c>
      <c r="U34" s="33">
        <v>300</v>
      </c>
      <c r="V34" s="32">
        <v>67</v>
      </c>
      <c r="W34" s="32">
        <f t="shared" si="1"/>
        <v>9</v>
      </c>
      <c r="X34" s="32" t="s">
        <v>17</v>
      </c>
    </row>
    <row r="35" spans="1:24" x14ac:dyDescent="0.25">
      <c r="A35" s="34" t="s">
        <v>116</v>
      </c>
      <c r="B35" s="34" t="s">
        <v>99</v>
      </c>
      <c r="C35" s="34">
        <v>8</v>
      </c>
      <c r="D35" s="34" t="s">
        <v>99</v>
      </c>
      <c r="E35" s="35">
        <v>2E-3</v>
      </c>
      <c r="F35" s="35">
        <v>1.2E-2</v>
      </c>
      <c r="G35" s="35">
        <v>7.0000000000000001E-3</v>
      </c>
      <c r="H35" s="35">
        <v>1.4E-2</v>
      </c>
      <c r="I35" s="34" t="s">
        <v>17</v>
      </c>
      <c r="J35" s="34" t="s">
        <v>100</v>
      </c>
      <c r="K35" s="38">
        <v>1.41</v>
      </c>
      <c r="L35" s="34" t="s">
        <v>101</v>
      </c>
      <c r="M35" s="34" t="s">
        <v>102</v>
      </c>
      <c r="N35" s="34">
        <v>7.67</v>
      </c>
      <c r="O35" s="33">
        <v>4.68</v>
      </c>
      <c r="P35" s="33">
        <v>1.64</v>
      </c>
      <c r="Q35" s="33">
        <v>8.6999999999999994E-2</v>
      </c>
      <c r="R35" s="33">
        <v>9</v>
      </c>
      <c r="S35" s="43"/>
      <c r="T35" s="33"/>
      <c r="U35" s="33"/>
      <c r="V35" s="32">
        <v>67</v>
      </c>
      <c r="W35" s="32">
        <f t="shared" si="1"/>
        <v>9</v>
      </c>
      <c r="X35" s="32" t="s">
        <v>17</v>
      </c>
    </row>
    <row r="36" spans="1:24" x14ac:dyDescent="0.25">
      <c r="A36" s="34" t="s">
        <v>114</v>
      </c>
      <c r="B36" s="34" t="s">
        <v>99</v>
      </c>
      <c r="C36" s="34">
        <v>6</v>
      </c>
      <c r="D36" s="34" t="s">
        <v>99</v>
      </c>
      <c r="E36" s="35">
        <v>2E-3</v>
      </c>
      <c r="F36" s="35">
        <v>0.01</v>
      </c>
      <c r="G36" s="35">
        <v>7.0000000000000001E-3</v>
      </c>
      <c r="H36" s="35">
        <v>1.4E-2</v>
      </c>
      <c r="I36" s="34" t="s">
        <v>17</v>
      </c>
      <c r="J36" s="34" t="s">
        <v>100</v>
      </c>
      <c r="K36" s="38">
        <v>1.37</v>
      </c>
      <c r="L36" s="34" t="s">
        <v>101</v>
      </c>
      <c r="M36" s="34" t="s">
        <v>104</v>
      </c>
      <c r="N36" s="34">
        <v>6.07</v>
      </c>
      <c r="O36" s="33">
        <v>4.59</v>
      </c>
      <c r="P36" s="33">
        <v>1.32</v>
      </c>
      <c r="Q36" s="33">
        <v>8.6999999999999994E-2</v>
      </c>
      <c r="R36" s="33">
        <v>9</v>
      </c>
      <c r="S36" s="39">
        <v>1.06</v>
      </c>
      <c r="T36" s="33" t="s">
        <v>105</v>
      </c>
      <c r="U36" s="33">
        <v>300</v>
      </c>
      <c r="V36" s="32">
        <v>67</v>
      </c>
      <c r="W36" s="32">
        <f t="shared" si="1"/>
        <v>9</v>
      </c>
      <c r="X36" s="32" t="s">
        <v>17</v>
      </c>
    </row>
    <row r="37" spans="1:24" x14ac:dyDescent="0.25">
      <c r="A37" s="34" t="s">
        <v>113</v>
      </c>
      <c r="B37" s="34" t="s">
        <v>99</v>
      </c>
      <c r="C37" s="34">
        <v>6</v>
      </c>
      <c r="D37" s="34" t="s">
        <v>99</v>
      </c>
      <c r="E37" s="35">
        <v>2E-3</v>
      </c>
      <c r="F37" s="35">
        <v>0.01</v>
      </c>
      <c r="G37" s="35">
        <v>7.0000000000000001E-3</v>
      </c>
      <c r="H37" s="35">
        <v>1.4E-2</v>
      </c>
      <c r="I37" s="34" t="s">
        <v>17</v>
      </c>
      <c r="J37" s="34" t="s">
        <v>100</v>
      </c>
      <c r="K37" s="38">
        <v>1.37</v>
      </c>
      <c r="L37" s="34" t="s">
        <v>101</v>
      </c>
      <c r="M37" s="34" t="s">
        <v>102</v>
      </c>
      <c r="N37" s="34">
        <v>6.07</v>
      </c>
      <c r="O37" s="33">
        <v>4.59</v>
      </c>
      <c r="P37" s="33">
        <v>1.32</v>
      </c>
      <c r="Q37" s="33">
        <v>8.6999999999999994E-2</v>
      </c>
      <c r="R37" s="33">
        <v>9</v>
      </c>
      <c r="S37" s="43"/>
      <c r="T37" s="33"/>
      <c r="U37" s="33"/>
      <c r="V37" s="32">
        <v>67</v>
      </c>
      <c r="W37" s="32">
        <f t="shared" si="1"/>
        <v>9</v>
      </c>
      <c r="X37" s="32" t="s">
        <v>17</v>
      </c>
    </row>
    <row r="38" spans="1:24" x14ac:dyDescent="0.25">
      <c r="A38" s="34" t="s">
        <v>103</v>
      </c>
      <c r="B38" s="34" t="s">
        <v>99</v>
      </c>
      <c r="C38" s="34">
        <v>5</v>
      </c>
      <c r="D38" s="34" t="s">
        <v>99</v>
      </c>
      <c r="E38" s="35">
        <v>2E-3</v>
      </c>
      <c r="F38" s="35">
        <v>8.0000000000000002E-3</v>
      </c>
      <c r="G38" s="35">
        <v>7.0000000000000001E-3</v>
      </c>
      <c r="H38" s="35">
        <v>1.2E-2</v>
      </c>
      <c r="I38" s="34" t="s">
        <v>17</v>
      </c>
      <c r="J38" s="34" t="s">
        <v>100</v>
      </c>
      <c r="K38" s="38">
        <v>1.28</v>
      </c>
      <c r="L38" s="34" t="s">
        <v>101</v>
      </c>
      <c r="M38" s="34" t="s">
        <v>104</v>
      </c>
      <c r="N38" s="34">
        <v>4.6500000000000004</v>
      </c>
      <c r="O38" s="33">
        <v>4.3</v>
      </c>
      <c r="P38" s="33">
        <v>1.08</v>
      </c>
      <c r="Q38" s="33">
        <v>8.6999999999999994E-2</v>
      </c>
      <c r="R38" s="33">
        <v>9</v>
      </c>
      <c r="S38" s="39">
        <v>1.01</v>
      </c>
      <c r="T38" s="33" t="s">
        <v>105</v>
      </c>
      <c r="U38" s="33">
        <v>300</v>
      </c>
      <c r="V38" s="32">
        <v>67</v>
      </c>
      <c r="W38" s="32">
        <f t="shared" si="1"/>
        <v>9</v>
      </c>
      <c r="X38" s="32" t="s">
        <v>17</v>
      </c>
    </row>
    <row r="39" spans="1:24" x14ac:dyDescent="0.25">
      <c r="A39" s="34" t="s">
        <v>98</v>
      </c>
      <c r="B39" s="34" t="s">
        <v>99</v>
      </c>
      <c r="C39" s="34">
        <v>5</v>
      </c>
      <c r="D39" s="34" t="s">
        <v>99</v>
      </c>
      <c r="E39" s="35">
        <v>2E-3</v>
      </c>
      <c r="F39" s="35">
        <v>8.0000000000000002E-3</v>
      </c>
      <c r="G39" s="35">
        <v>7.0000000000000001E-3</v>
      </c>
      <c r="H39" s="35">
        <v>1.2E-2</v>
      </c>
      <c r="I39" s="34" t="s">
        <v>17</v>
      </c>
      <c r="J39" s="34" t="s">
        <v>100</v>
      </c>
      <c r="K39" s="38">
        <v>1.28</v>
      </c>
      <c r="L39" s="34" t="s">
        <v>101</v>
      </c>
      <c r="M39" s="34" t="s">
        <v>102</v>
      </c>
      <c r="N39" s="34">
        <v>4.6500000000000004</v>
      </c>
      <c r="O39" s="33">
        <v>4.3</v>
      </c>
      <c r="P39" s="33">
        <v>1.08</v>
      </c>
      <c r="Q39" s="33">
        <v>8.6999999999999994E-2</v>
      </c>
      <c r="R39" s="33">
        <v>9</v>
      </c>
      <c r="S39" s="43"/>
      <c r="T39" s="33"/>
      <c r="U39" s="33"/>
      <c r="V39" s="32">
        <v>67</v>
      </c>
      <c r="W39" s="32">
        <f t="shared" si="1"/>
        <v>9</v>
      </c>
      <c r="X39" s="32" t="s">
        <v>17</v>
      </c>
    </row>
    <row r="40" spans="1:24" x14ac:dyDescent="0.25">
      <c r="A40" s="33" t="s">
        <v>138</v>
      </c>
      <c r="B40" s="34" t="s">
        <v>99</v>
      </c>
      <c r="C40" s="33">
        <v>20</v>
      </c>
      <c r="D40" s="33" t="s">
        <v>99</v>
      </c>
      <c r="E40" s="42">
        <v>2E-3</v>
      </c>
      <c r="F40" s="42">
        <v>2.5000000000000001E-2</v>
      </c>
      <c r="G40" s="42">
        <v>7.0000000000000001E-3</v>
      </c>
      <c r="H40" s="42">
        <v>3.5000000000000003E-2</v>
      </c>
      <c r="I40" s="33" t="s">
        <v>17</v>
      </c>
      <c r="J40" s="33" t="s">
        <v>100</v>
      </c>
      <c r="K40" s="36">
        <v>1.37</v>
      </c>
      <c r="L40" s="33" t="s">
        <v>101</v>
      </c>
      <c r="M40" s="33" t="s">
        <v>104</v>
      </c>
      <c r="N40" s="33">
        <v>16.89</v>
      </c>
      <c r="O40" s="33">
        <v>4.3</v>
      </c>
      <c r="P40" s="33">
        <v>3.93</v>
      </c>
      <c r="Q40" s="33">
        <v>0.185</v>
      </c>
      <c r="R40" s="33">
        <v>9</v>
      </c>
      <c r="S40" s="37">
        <v>0.96</v>
      </c>
      <c r="T40" s="33" t="s">
        <v>105</v>
      </c>
      <c r="U40" s="33">
        <v>500</v>
      </c>
      <c r="V40" s="32">
        <v>87</v>
      </c>
      <c r="W40" s="32">
        <f t="shared" si="1"/>
        <v>9</v>
      </c>
      <c r="X40" s="32" t="s">
        <v>17</v>
      </c>
    </row>
    <row r="41" spans="1:24" x14ac:dyDescent="0.25">
      <c r="A41" s="33" t="s">
        <v>137</v>
      </c>
      <c r="B41" s="34" t="s">
        <v>99</v>
      </c>
      <c r="C41" s="33">
        <v>20</v>
      </c>
      <c r="D41" s="33" t="s">
        <v>99</v>
      </c>
      <c r="E41" s="42">
        <v>2E-3</v>
      </c>
      <c r="F41" s="42">
        <v>2.5000000000000001E-2</v>
      </c>
      <c r="G41" s="42">
        <v>7.0000000000000001E-3</v>
      </c>
      <c r="H41" s="42">
        <v>3.5000000000000003E-2</v>
      </c>
      <c r="I41" s="33" t="s">
        <v>17</v>
      </c>
      <c r="J41" s="33" t="s">
        <v>100</v>
      </c>
      <c r="K41" s="36">
        <v>1.37</v>
      </c>
      <c r="L41" s="33" t="s">
        <v>101</v>
      </c>
      <c r="M41" s="33" t="s">
        <v>102</v>
      </c>
      <c r="N41" s="33">
        <v>16.89</v>
      </c>
      <c r="O41" s="33">
        <v>4.3</v>
      </c>
      <c r="P41" s="33">
        <v>3.93</v>
      </c>
      <c r="Q41" s="33">
        <v>0.185</v>
      </c>
      <c r="R41" s="33">
        <v>9</v>
      </c>
      <c r="S41" s="37"/>
      <c r="T41" s="33"/>
      <c r="U41" s="33"/>
      <c r="V41" s="32">
        <v>87</v>
      </c>
      <c r="W41" s="32">
        <f t="shared" si="1"/>
        <v>9</v>
      </c>
      <c r="X41" s="32" t="s">
        <v>17</v>
      </c>
    </row>
    <row r="42" spans="1:24" x14ac:dyDescent="0.25">
      <c r="A42" s="33" t="s">
        <v>136</v>
      </c>
      <c r="B42" s="34" t="s">
        <v>99</v>
      </c>
      <c r="C42" s="33">
        <v>18</v>
      </c>
      <c r="D42" s="33" t="s">
        <v>99</v>
      </c>
      <c r="E42" s="42">
        <v>2E-3</v>
      </c>
      <c r="F42" s="42">
        <v>2.1999999999999999E-2</v>
      </c>
      <c r="G42" s="42">
        <v>7.0000000000000001E-3</v>
      </c>
      <c r="H42" s="42">
        <v>3.5000000000000003E-2</v>
      </c>
      <c r="I42" s="33" t="s">
        <v>17</v>
      </c>
      <c r="J42" s="33" t="s">
        <v>100</v>
      </c>
      <c r="K42" s="36">
        <v>1.38</v>
      </c>
      <c r="L42" s="33" t="s">
        <v>101</v>
      </c>
      <c r="M42" s="33" t="s">
        <v>104</v>
      </c>
      <c r="N42" s="33">
        <v>15.37</v>
      </c>
      <c r="O42" s="33">
        <v>4.42</v>
      </c>
      <c r="P42" s="33">
        <v>3.48</v>
      </c>
      <c r="Q42" s="33">
        <v>0.185</v>
      </c>
      <c r="R42" s="33">
        <v>9</v>
      </c>
      <c r="S42" s="37">
        <v>0.94</v>
      </c>
      <c r="T42" s="33" t="s">
        <v>105</v>
      </c>
      <c r="U42" s="33">
        <v>500</v>
      </c>
      <c r="V42" s="32">
        <v>87</v>
      </c>
      <c r="W42" s="32">
        <f t="shared" si="1"/>
        <v>9</v>
      </c>
      <c r="X42" s="32" t="s">
        <v>17</v>
      </c>
    </row>
    <row r="43" spans="1:24" x14ac:dyDescent="0.25">
      <c r="A43" s="33" t="s">
        <v>135</v>
      </c>
      <c r="B43" s="34" t="s">
        <v>99</v>
      </c>
      <c r="C43" s="33">
        <v>18</v>
      </c>
      <c r="D43" s="33" t="s">
        <v>99</v>
      </c>
      <c r="E43" s="42">
        <v>2E-3</v>
      </c>
      <c r="F43" s="42">
        <v>2.1999999999999999E-2</v>
      </c>
      <c r="G43" s="42">
        <v>7.0000000000000001E-3</v>
      </c>
      <c r="H43" s="42">
        <v>3.5000000000000003E-2</v>
      </c>
      <c r="I43" s="33" t="s">
        <v>17</v>
      </c>
      <c r="J43" s="33" t="s">
        <v>100</v>
      </c>
      <c r="K43" s="36">
        <v>1.38</v>
      </c>
      <c r="L43" s="33" t="s">
        <v>101</v>
      </c>
      <c r="M43" s="33" t="s">
        <v>102</v>
      </c>
      <c r="N43" s="33">
        <v>15.37</v>
      </c>
      <c r="O43" s="33">
        <v>4.42</v>
      </c>
      <c r="P43" s="33">
        <v>3.48</v>
      </c>
      <c r="Q43" s="33">
        <v>0.185</v>
      </c>
      <c r="R43" s="33">
        <v>9</v>
      </c>
      <c r="S43" s="37"/>
      <c r="T43" s="33"/>
      <c r="U43" s="33"/>
      <c r="V43" s="32">
        <v>87</v>
      </c>
      <c r="W43" s="32">
        <f t="shared" si="1"/>
        <v>9</v>
      </c>
      <c r="X43" s="32" t="s">
        <v>17</v>
      </c>
    </row>
    <row r="44" spans="1:24" x14ac:dyDescent="0.25">
      <c r="A44" s="34" t="s">
        <v>128</v>
      </c>
      <c r="B44" s="34" t="s">
        <v>99</v>
      </c>
      <c r="C44" s="34">
        <v>14</v>
      </c>
      <c r="D44" s="34" t="s">
        <v>99</v>
      </c>
      <c r="E44" s="35">
        <v>2E-3</v>
      </c>
      <c r="F44" s="35">
        <v>1.7999999999999999E-2</v>
      </c>
      <c r="G44" s="35">
        <v>7.0000000000000001E-3</v>
      </c>
      <c r="H44" s="35">
        <v>0.03</v>
      </c>
      <c r="I44" s="34" t="s">
        <v>17</v>
      </c>
      <c r="J44" s="33" t="s">
        <v>100</v>
      </c>
      <c r="K44" s="36">
        <v>1.41</v>
      </c>
      <c r="L44" s="33" t="s">
        <v>101</v>
      </c>
      <c r="M44" s="33" t="s">
        <v>104</v>
      </c>
      <c r="N44" s="33">
        <v>11.48</v>
      </c>
      <c r="O44" s="33">
        <v>4.57</v>
      </c>
      <c r="P44" s="33">
        <v>2.5099999999999998</v>
      </c>
      <c r="Q44" s="33">
        <v>0.185</v>
      </c>
      <c r="R44" s="33">
        <v>9</v>
      </c>
      <c r="S44" s="39">
        <v>1.02</v>
      </c>
      <c r="T44" s="33" t="s">
        <v>105</v>
      </c>
      <c r="U44" s="33">
        <v>300</v>
      </c>
      <c r="V44" s="32">
        <v>67</v>
      </c>
      <c r="W44" s="32">
        <f t="shared" si="1"/>
        <v>9</v>
      </c>
      <c r="X44" s="32" t="s">
        <v>17</v>
      </c>
    </row>
    <row r="45" spans="1:24" x14ac:dyDescent="0.25">
      <c r="A45" s="34" t="s">
        <v>127</v>
      </c>
      <c r="B45" s="34" t="s">
        <v>99</v>
      </c>
      <c r="C45" s="34">
        <v>14</v>
      </c>
      <c r="D45" s="34" t="s">
        <v>99</v>
      </c>
      <c r="E45" s="35">
        <v>2E-3</v>
      </c>
      <c r="F45" s="35">
        <v>1.7999999999999999E-2</v>
      </c>
      <c r="G45" s="35">
        <v>7.0000000000000001E-3</v>
      </c>
      <c r="H45" s="35">
        <v>0.03</v>
      </c>
      <c r="I45" s="34" t="s">
        <v>17</v>
      </c>
      <c r="J45" s="34" t="s">
        <v>100</v>
      </c>
      <c r="K45" s="38">
        <v>1.41</v>
      </c>
      <c r="L45" s="34" t="s">
        <v>101</v>
      </c>
      <c r="M45" s="34" t="s">
        <v>102</v>
      </c>
      <c r="N45" s="33">
        <v>11.48</v>
      </c>
      <c r="O45" s="33">
        <v>4.57</v>
      </c>
      <c r="P45" s="33">
        <v>2.5099999999999998</v>
      </c>
      <c r="Q45" s="33">
        <v>0.185</v>
      </c>
      <c r="R45" s="33">
        <v>9</v>
      </c>
      <c r="S45" s="39"/>
      <c r="T45" s="33"/>
      <c r="U45" s="33"/>
      <c r="V45" s="32">
        <v>67</v>
      </c>
      <c r="W45" s="32">
        <f t="shared" si="1"/>
        <v>9</v>
      </c>
      <c r="X45" s="32" t="s">
        <v>17</v>
      </c>
    </row>
    <row r="46" spans="1:24" x14ac:dyDescent="0.25">
      <c r="A46" s="34" t="s">
        <v>120</v>
      </c>
      <c r="B46" s="34" t="s">
        <v>99</v>
      </c>
      <c r="C46" s="34">
        <v>10</v>
      </c>
      <c r="D46" s="34" t="s">
        <v>99</v>
      </c>
      <c r="E46" s="35">
        <v>2E-3</v>
      </c>
      <c r="F46" s="35">
        <v>0.01</v>
      </c>
      <c r="G46" s="35">
        <v>7.0000000000000001E-3</v>
      </c>
      <c r="H46" s="35">
        <v>1.4E-2</v>
      </c>
      <c r="I46" s="34" t="s">
        <v>17</v>
      </c>
      <c r="J46" s="34" t="s">
        <v>100</v>
      </c>
      <c r="K46" s="38">
        <v>1.47</v>
      </c>
      <c r="L46" s="34" t="s">
        <v>101</v>
      </c>
      <c r="M46" s="34" t="s">
        <v>104</v>
      </c>
      <c r="N46" s="34">
        <v>9.66</v>
      </c>
      <c r="O46" s="33">
        <v>4.8099999999999996</v>
      </c>
      <c r="P46" s="33">
        <v>2.0099999999999998</v>
      </c>
      <c r="Q46" s="33">
        <v>0.185</v>
      </c>
      <c r="R46" s="33">
        <v>9</v>
      </c>
      <c r="S46" s="39">
        <v>1.1100000000000001</v>
      </c>
      <c r="T46" s="33" t="s">
        <v>105</v>
      </c>
      <c r="U46" s="33">
        <v>300</v>
      </c>
      <c r="V46" s="32">
        <v>67</v>
      </c>
      <c r="W46" s="32">
        <f t="shared" si="1"/>
        <v>9</v>
      </c>
      <c r="X46" s="32" t="s">
        <v>17</v>
      </c>
    </row>
    <row r="47" spans="1:24" x14ac:dyDescent="0.25">
      <c r="A47" s="34" t="s">
        <v>119</v>
      </c>
      <c r="B47" s="34" t="s">
        <v>99</v>
      </c>
      <c r="C47" s="34">
        <v>10</v>
      </c>
      <c r="D47" s="34" t="s">
        <v>99</v>
      </c>
      <c r="E47" s="35">
        <v>2E-3</v>
      </c>
      <c r="F47" s="35">
        <v>0.01</v>
      </c>
      <c r="G47" s="35">
        <v>7.0000000000000001E-3</v>
      </c>
      <c r="H47" s="35">
        <v>1.4E-2</v>
      </c>
      <c r="I47" s="34" t="s">
        <v>17</v>
      </c>
      <c r="J47" s="34" t="s">
        <v>100</v>
      </c>
      <c r="K47" s="38">
        <v>1.47</v>
      </c>
      <c r="L47" s="34" t="s">
        <v>101</v>
      </c>
      <c r="M47" s="34" t="s">
        <v>102</v>
      </c>
      <c r="N47" s="34">
        <v>9.66</v>
      </c>
      <c r="O47" s="33">
        <v>4.8099999999999996</v>
      </c>
      <c r="P47" s="33">
        <v>2.0099999999999998</v>
      </c>
      <c r="Q47" s="33">
        <v>0.185</v>
      </c>
      <c r="R47" s="33">
        <v>9</v>
      </c>
      <c r="S47" s="43"/>
      <c r="T47" s="33"/>
      <c r="U47" s="33"/>
      <c r="V47" s="32">
        <v>67</v>
      </c>
      <c r="W47" s="32">
        <f t="shared" si="1"/>
        <v>9</v>
      </c>
      <c r="X47" s="32" t="s">
        <v>17</v>
      </c>
    </row>
    <row r="48" spans="1:24" x14ac:dyDescent="0.25">
      <c r="A48" s="32" t="s">
        <v>200</v>
      </c>
      <c r="B48" s="32" t="s">
        <v>99</v>
      </c>
      <c r="C48" s="33">
        <v>2.1</v>
      </c>
      <c r="D48" s="32" t="s">
        <v>99</v>
      </c>
      <c r="E48" s="32" t="s">
        <v>147</v>
      </c>
      <c r="F48" s="32" t="s">
        <v>147</v>
      </c>
      <c r="G48" s="32" t="s">
        <v>147</v>
      </c>
      <c r="H48" s="32" t="s">
        <v>147</v>
      </c>
      <c r="I48" s="32"/>
      <c r="J48" s="32" t="s">
        <v>205</v>
      </c>
      <c r="K48" s="32" t="s">
        <v>147</v>
      </c>
      <c r="L48" s="32" t="s">
        <v>184</v>
      </c>
      <c r="M48" s="33" t="s">
        <v>104</v>
      </c>
      <c r="N48" s="32"/>
      <c r="O48" s="32"/>
      <c r="P48" s="32"/>
      <c r="Q48" s="32"/>
      <c r="R48" s="32"/>
      <c r="S48" s="40">
        <v>1.61</v>
      </c>
      <c r="T48" s="32" t="s">
        <v>203</v>
      </c>
      <c r="U48" s="32">
        <v>190</v>
      </c>
      <c r="V48" s="32"/>
      <c r="W48" s="32"/>
      <c r="X48" s="32" t="s">
        <v>17</v>
      </c>
    </row>
    <row r="49" spans="1:24" x14ac:dyDescent="0.25">
      <c r="A49" s="32" t="s">
        <v>215</v>
      </c>
      <c r="B49" s="32" t="s">
        <v>99</v>
      </c>
      <c r="C49" s="33">
        <v>6.2</v>
      </c>
      <c r="D49" s="32" t="s">
        <v>99</v>
      </c>
      <c r="E49" s="44">
        <v>3.0000000000000001E-3</v>
      </c>
      <c r="F49" s="44">
        <v>0</v>
      </c>
      <c r="G49" s="44">
        <v>7.0000000000000001E-3</v>
      </c>
      <c r="H49" s="44">
        <v>1.4E-2</v>
      </c>
      <c r="I49" s="45" t="s">
        <v>146</v>
      </c>
      <c r="J49" s="32" t="s">
        <v>100</v>
      </c>
      <c r="K49" s="40">
        <v>1.28</v>
      </c>
      <c r="L49" s="33" t="s">
        <v>101</v>
      </c>
      <c r="M49" s="33" t="s">
        <v>104</v>
      </c>
      <c r="N49" s="32"/>
      <c r="O49" s="32"/>
      <c r="P49" s="32"/>
      <c r="Q49" s="32">
        <v>8.6999999999999994E-2</v>
      </c>
      <c r="R49" s="32"/>
      <c r="S49" s="40">
        <v>0.91</v>
      </c>
      <c r="T49" s="32" t="s">
        <v>107</v>
      </c>
      <c r="U49" s="32">
        <v>180</v>
      </c>
      <c r="V49" s="32">
        <v>70</v>
      </c>
      <c r="W49" s="32"/>
      <c r="X49" s="32" t="s">
        <v>17</v>
      </c>
    </row>
    <row r="50" spans="1:24" x14ac:dyDescent="0.25">
      <c r="A50" s="32" t="s">
        <v>218</v>
      </c>
      <c r="B50" s="33" t="s">
        <v>144</v>
      </c>
      <c r="C50" s="33">
        <v>5.3</v>
      </c>
      <c r="D50" s="32" t="s">
        <v>145</v>
      </c>
      <c r="E50" s="32">
        <v>8.0000000000000002E-3</v>
      </c>
      <c r="F50" s="32">
        <v>1.2999999999999999E-2</v>
      </c>
      <c r="G50" s="32">
        <v>1.0999999999999999E-2</v>
      </c>
      <c r="H50" s="32">
        <v>5.0000000000000001E-3</v>
      </c>
      <c r="I50" s="45" t="s">
        <v>146</v>
      </c>
      <c r="J50" s="32" t="s">
        <v>100</v>
      </c>
      <c r="K50" s="40">
        <v>1.46</v>
      </c>
      <c r="L50" s="32" t="s">
        <v>145</v>
      </c>
      <c r="M50" s="33" t="s">
        <v>102</v>
      </c>
      <c r="N50" s="41">
        <v>3.2</v>
      </c>
      <c r="O50" s="32">
        <v>4.4400000000000004</v>
      </c>
      <c r="P50" s="32">
        <v>0.72</v>
      </c>
      <c r="Q50" s="32" t="s">
        <v>147</v>
      </c>
      <c r="R50" s="32">
        <v>0</v>
      </c>
      <c r="U50" s="32"/>
      <c r="V50" s="32">
        <v>63</v>
      </c>
      <c r="W50" s="32">
        <f>R50</f>
        <v>0</v>
      </c>
      <c r="X50" s="32" t="s">
        <v>21</v>
      </c>
    </row>
    <row r="51" spans="1:24" x14ac:dyDescent="0.25">
      <c r="A51" s="32" t="s">
        <v>219</v>
      </c>
      <c r="B51" s="32" t="s">
        <v>144</v>
      </c>
      <c r="C51" s="33">
        <v>7.6</v>
      </c>
      <c r="D51" s="32" t="s">
        <v>145</v>
      </c>
      <c r="E51" s="32">
        <v>8.0000000000000002E-3</v>
      </c>
      <c r="F51" s="32">
        <v>1.2999999999999999E-2</v>
      </c>
      <c r="G51" s="32">
        <v>1.0999999999999999E-2</v>
      </c>
      <c r="H51" s="32">
        <v>5.0000000000000001E-3</v>
      </c>
      <c r="I51" s="45" t="s">
        <v>146</v>
      </c>
      <c r="J51" s="32" t="s">
        <v>100</v>
      </c>
      <c r="K51" s="40">
        <v>1.46</v>
      </c>
      <c r="L51" s="32" t="s">
        <v>145</v>
      </c>
      <c r="M51" s="33" t="s">
        <v>102</v>
      </c>
      <c r="N51" s="32">
        <v>3.67</v>
      </c>
      <c r="O51" s="32">
        <v>4.33</v>
      </c>
      <c r="P51" s="32">
        <v>0.85</v>
      </c>
      <c r="Q51" s="32" t="s">
        <v>147</v>
      </c>
      <c r="R51" s="32">
        <v>0</v>
      </c>
      <c r="U51" s="32"/>
      <c r="V51" s="32">
        <v>63</v>
      </c>
      <c r="W51" s="32">
        <v>0</v>
      </c>
      <c r="X51" s="32" t="s">
        <v>21</v>
      </c>
    </row>
    <row r="52" spans="1:24" x14ac:dyDescent="0.25">
      <c r="A52" s="32" t="s">
        <v>224</v>
      </c>
      <c r="B52" s="33" t="s">
        <v>144</v>
      </c>
      <c r="C52" s="33">
        <v>5.3</v>
      </c>
      <c r="D52" s="32" t="s">
        <v>145</v>
      </c>
      <c r="E52" s="32">
        <v>8.0000000000000002E-3</v>
      </c>
      <c r="F52" s="32">
        <v>1.2999999999999999E-2</v>
      </c>
      <c r="G52" s="32">
        <v>1.0999999999999999E-2</v>
      </c>
      <c r="H52" s="32">
        <v>5.0000000000000001E-3</v>
      </c>
      <c r="I52" s="45" t="s">
        <v>146</v>
      </c>
      <c r="J52" s="32" t="s">
        <v>100</v>
      </c>
      <c r="K52" s="40">
        <v>1.46</v>
      </c>
      <c r="L52" s="32" t="s">
        <v>145</v>
      </c>
      <c r="M52" s="33" t="s">
        <v>102</v>
      </c>
      <c r="N52" s="41">
        <v>3.2</v>
      </c>
      <c r="O52" s="32">
        <v>4.4400000000000004</v>
      </c>
      <c r="P52" s="32">
        <v>0.72</v>
      </c>
      <c r="Q52" s="32" t="s">
        <v>147</v>
      </c>
      <c r="R52" s="32">
        <v>0</v>
      </c>
      <c r="S52" s="56">
        <v>1.05</v>
      </c>
      <c r="T52" s="32" t="s">
        <v>107</v>
      </c>
      <c r="U52" s="32">
        <v>180</v>
      </c>
      <c r="V52" s="32">
        <v>63</v>
      </c>
      <c r="W52" s="32">
        <v>9</v>
      </c>
      <c r="X52" s="32" t="s">
        <v>21</v>
      </c>
    </row>
    <row r="53" spans="1:24" x14ac:dyDescent="0.25">
      <c r="A53" s="32" t="s">
        <v>225</v>
      </c>
      <c r="B53" s="32" t="s">
        <v>144</v>
      </c>
      <c r="C53" s="33">
        <v>7.6</v>
      </c>
      <c r="D53" s="32" t="s">
        <v>145</v>
      </c>
      <c r="E53" s="32">
        <v>8.0000000000000002E-3</v>
      </c>
      <c r="F53" s="32">
        <v>1.2999999999999999E-2</v>
      </c>
      <c r="G53" s="32">
        <v>1.0999999999999999E-2</v>
      </c>
      <c r="H53" s="32">
        <v>5.0000000000000001E-3</v>
      </c>
      <c r="I53" s="45" t="s">
        <v>146</v>
      </c>
      <c r="J53" s="32" t="s">
        <v>100</v>
      </c>
      <c r="K53" s="40">
        <v>1.46</v>
      </c>
      <c r="L53" s="32" t="s">
        <v>145</v>
      </c>
      <c r="M53" s="33" t="s">
        <v>102</v>
      </c>
      <c r="N53" s="32">
        <v>3.67</v>
      </c>
      <c r="O53" s="32">
        <v>4.33</v>
      </c>
      <c r="P53" s="32">
        <v>0.85</v>
      </c>
      <c r="Q53" s="32" t="s">
        <v>147</v>
      </c>
      <c r="R53" s="32">
        <v>0</v>
      </c>
      <c r="S53" s="56">
        <v>1.05</v>
      </c>
      <c r="T53" s="32" t="s">
        <v>107</v>
      </c>
      <c r="U53" s="32">
        <v>180</v>
      </c>
      <c r="V53" s="32">
        <v>63</v>
      </c>
      <c r="W53" s="32">
        <v>9</v>
      </c>
      <c r="X53" s="32" t="s">
        <v>21</v>
      </c>
    </row>
    <row r="54" spans="1:24" x14ac:dyDescent="0.25">
      <c r="A54" s="33" t="s">
        <v>157</v>
      </c>
      <c r="B54" s="33" t="s">
        <v>144</v>
      </c>
      <c r="C54" s="33">
        <v>6.3</v>
      </c>
      <c r="D54" s="33" t="s">
        <v>145</v>
      </c>
      <c r="E54" s="32">
        <v>2.5000000000000001E-2</v>
      </c>
      <c r="F54" s="32">
        <v>0.01</v>
      </c>
      <c r="G54" s="32">
        <v>2.5000000000000001E-2</v>
      </c>
      <c r="H54" s="32">
        <v>3.6999999999999998E-2</v>
      </c>
      <c r="I54" s="33" t="s">
        <v>146</v>
      </c>
      <c r="J54" s="33" t="s">
        <v>100</v>
      </c>
      <c r="K54" s="40">
        <v>1.47</v>
      </c>
      <c r="L54" s="33" t="s">
        <v>145</v>
      </c>
      <c r="M54" s="33" t="s">
        <v>104</v>
      </c>
      <c r="N54" s="32">
        <v>4.03</v>
      </c>
      <c r="O54" s="32">
        <v>4.43</v>
      </c>
      <c r="P54" s="41">
        <f>N54/O54</f>
        <v>0.90970654627539516</v>
      </c>
      <c r="Q54" s="32" t="s">
        <v>147</v>
      </c>
      <c r="R54" s="33">
        <v>9</v>
      </c>
      <c r="S54" s="40">
        <v>1.01</v>
      </c>
      <c r="T54" s="32" t="s">
        <v>107</v>
      </c>
      <c r="U54" s="32">
        <v>180</v>
      </c>
      <c r="V54" s="32">
        <v>76</v>
      </c>
      <c r="W54" s="32">
        <f>R54</f>
        <v>9</v>
      </c>
      <c r="X54" s="32" t="s">
        <v>21</v>
      </c>
    </row>
    <row r="55" spans="1:24" x14ac:dyDescent="0.25">
      <c r="A55" s="32" t="s">
        <v>156</v>
      </c>
      <c r="B55" s="33" t="s">
        <v>144</v>
      </c>
      <c r="C55" s="33">
        <v>6.3</v>
      </c>
      <c r="D55" s="33" t="s">
        <v>145</v>
      </c>
      <c r="E55" s="32">
        <v>2.5000000000000001E-2</v>
      </c>
      <c r="F55" s="32">
        <v>0.01</v>
      </c>
      <c r="G55" s="32">
        <v>2.5000000000000001E-2</v>
      </c>
      <c r="H55" s="32">
        <v>3.6999999999999998E-2</v>
      </c>
      <c r="I55" s="33" t="s">
        <v>146</v>
      </c>
      <c r="J55" s="33" t="s">
        <v>100</v>
      </c>
      <c r="K55" s="40">
        <v>1.47</v>
      </c>
      <c r="L55" s="33" t="s">
        <v>145</v>
      </c>
      <c r="M55" s="33" t="s">
        <v>104</v>
      </c>
      <c r="N55" s="32">
        <v>4.03</v>
      </c>
      <c r="O55" s="32">
        <v>4.43</v>
      </c>
      <c r="P55" s="41">
        <f>N55/O55</f>
        <v>0.90970654627539516</v>
      </c>
      <c r="Q55" s="32" t="s">
        <v>147</v>
      </c>
      <c r="R55" s="33">
        <v>9</v>
      </c>
      <c r="S55" s="40">
        <v>1.01</v>
      </c>
      <c r="T55" s="32" t="s">
        <v>107</v>
      </c>
      <c r="U55" s="32">
        <v>180</v>
      </c>
      <c r="V55" s="32">
        <v>75</v>
      </c>
      <c r="W55" s="32">
        <f>R55</f>
        <v>9</v>
      </c>
      <c r="X55" s="32" t="s">
        <v>21</v>
      </c>
    </row>
    <row r="56" spans="1:24" x14ac:dyDescent="0.25">
      <c r="A56" s="33" t="s">
        <v>155</v>
      </c>
      <c r="B56" s="33" t="s">
        <v>144</v>
      </c>
      <c r="C56" s="33">
        <v>6.3</v>
      </c>
      <c r="D56" s="33" t="s">
        <v>145</v>
      </c>
      <c r="E56" s="32">
        <v>2.5000000000000001E-2</v>
      </c>
      <c r="F56" s="32">
        <v>0.01</v>
      </c>
      <c r="G56" s="32">
        <v>2.5000000000000001E-2</v>
      </c>
      <c r="H56" s="32">
        <v>3.6999999999999998E-2</v>
      </c>
      <c r="I56" s="33" t="s">
        <v>146</v>
      </c>
      <c r="J56" s="33" t="s">
        <v>100</v>
      </c>
      <c r="K56" s="40">
        <v>1.47</v>
      </c>
      <c r="L56" s="33" t="s">
        <v>145</v>
      </c>
      <c r="M56" s="33" t="s">
        <v>104</v>
      </c>
      <c r="N56" s="32">
        <v>4.03</v>
      </c>
      <c r="O56" s="32">
        <v>4.43</v>
      </c>
      <c r="P56" s="41">
        <v>0.90970654627539516</v>
      </c>
      <c r="Q56" s="32" t="s">
        <v>147</v>
      </c>
      <c r="R56" s="33">
        <v>9</v>
      </c>
      <c r="S56" s="40">
        <v>1.01</v>
      </c>
      <c r="T56" s="32" t="s">
        <v>107</v>
      </c>
      <c r="U56" s="32">
        <v>180</v>
      </c>
      <c r="V56" s="32">
        <v>75</v>
      </c>
      <c r="W56" s="32">
        <f>R56</f>
        <v>9</v>
      </c>
      <c r="X56" s="32" t="s">
        <v>21</v>
      </c>
    </row>
    <row r="57" spans="1:24" x14ac:dyDescent="0.25">
      <c r="A57" s="33" t="s">
        <v>154</v>
      </c>
      <c r="B57" s="33" t="s">
        <v>144</v>
      </c>
      <c r="C57" s="33">
        <v>6.3</v>
      </c>
      <c r="D57" s="33" t="s">
        <v>145</v>
      </c>
      <c r="E57" s="32">
        <v>2.5000000000000001E-2</v>
      </c>
      <c r="F57" s="32">
        <v>0.01</v>
      </c>
      <c r="G57" s="32">
        <v>2.5000000000000001E-2</v>
      </c>
      <c r="H57" s="32">
        <v>3.6999999999999998E-2</v>
      </c>
      <c r="I57" s="33" t="s">
        <v>146</v>
      </c>
      <c r="J57" s="33" t="s">
        <v>100</v>
      </c>
      <c r="K57" s="40">
        <v>1.47</v>
      </c>
      <c r="L57" s="33" t="s">
        <v>145</v>
      </c>
      <c r="M57" s="33" t="s">
        <v>102</v>
      </c>
      <c r="N57" s="32">
        <v>4.03</v>
      </c>
      <c r="O57" s="32">
        <v>4.43</v>
      </c>
      <c r="P57" s="41">
        <f>N57/O57</f>
        <v>0.90970654627539516</v>
      </c>
      <c r="Q57" s="32" t="s">
        <v>147</v>
      </c>
      <c r="R57" s="32">
        <v>0</v>
      </c>
      <c r="S57" s="32"/>
      <c r="T57" s="32"/>
      <c r="U57" s="32"/>
      <c r="V57" s="32">
        <v>63</v>
      </c>
      <c r="W57" s="32">
        <f>R57</f>
        <v>0</v>
      </c>
      <c r="X57" s="32" t="s">
        <v>21</v>
      </c>
    </row>
    <row r="58" spans="1:24" x14ac:dyDescent="0.25">
      <c r="A58" s="33" t="s">
        <v>183</v>
      </c>
      <c r="B58" s="33" t="s">
        <v>144</v>
      </c>
      <c r="C58" s="33">
        <v>12.3</v>
      </c>
      <c r="D58" s="33" t="s">
        <v>145</v>
      </c>
      <c r="E58" s="46">
        <v>2.5000000000000001E-2</v>
      </c>
      <c r="F58" s="46">
        <v>7.0000000000000001E-3</v>
      </c>
      <c r="G58" s="46">
        <v>2.5000000000000001E-2</v>
      </c>
      <c r="H58" s="46">
        <v>3.6999999999999998E-2</v>
      </c>
      <c r="I58" s="33" t="s">
        <v>146</v>
      </c>
      <c r="J58" s="33" t="s">
        <v>100</v>
      </c>
      <c r="K58" s="40">
        <v>1.53</v>
      </c>
      <c r="L58" s="33" t="s">
        <v>145</v>
      </c>
      <c r="M58" s="33" t="s">
        <v>159</v>
      </c>
      <c r="N58" s="32">
        <v>9.9499999999999993</v>
      </c>
      <c r="O58" s="32">
        <v>4.22</v>
      </c>
      <c r="P58" s="41">
        <f>N58/O58</f>
        <v>2.3578199052132702</v>
      </c>
      <c r="Q58" s="32" t="s">
        <v>147</v>
      </c>
      <c r="R58" s="33">
        <v>9</v>
      </c>
      <c r="S58" s="40">
        <v>1.03</v>
      </c>
      <c r="T58" s="32" t="s">
        <v>105</v>
      </c>
      <c r="U58" s="32"/>
      <c r="V58" s="32">
        <v>110</v>
      </c>
      <c r="W58" s="32">
        <v>9</v>
      </c>
      <c r="X58" s="32" t="s">
        <v>21</v>
      </c>
    </row>
    <row r="59" spans="1:24" x14ac:dyDescent="0.25">
      <c r="A59" s="33" t="s">
        <v>182</v>
      </c>
      <c r="B59" s="33" t="s">
        <v>144</v>
      </c>
      <c r="C59" s="33">
        <v>12.3</v>
      </c>
      <c r="D59" s="33" t="s">
        <v>145</v>
      </c>
      <c r="E59" s="46">
        <v>2.5000000000000001E-2</v>
      </c>
      <c r="F59" s="46">
        <v>7.0000000000000001E-3</v>
      </c>
      <c r="G59" s="46">
        <v>2.5000000000000001E-2</v>
      </c>
      <c r="H59" s="46">
        <v>3.6999999999999998E-2</v>
      </c>
      <c r="I59" s="33" t="s">
        <v>146</v>
      </c>
      <c r="J59" s="33" t="s">
        <v>100</v>
      </c>
      <c r="K59" s="40">
        <v>1.53</v>
      </c>
      <c r="L59" s="33" t="s">
        <v>145</v>
      </c>
      <c r="M59" s="33" t="s">
        <v>102</v>
      </c>
      <c r="N59" s="32">
        <v>9.9499999999999993</v>
      </c>
      <c r="O59" s="32">
        <v>4.22</v>
      </c>
      <c r="P59" s="41">
        <f>N59/O59</f>
        <v>2.3578199052132702</v>
      </c>
      <c r="Q59" s="32" t="s">
        <v>147</v>
      </c>
      <c r="R59" s="32">
        <v>0</v>
      </c>
      <c r="S59" s="32"/>
      <c r="T59" s="32"/>
      <c r="U59" s="32"/>
      <c r="V59" s="32">
        <v>70</v>
      </c>
      <c r="W59" s="32">
        <v>9</v>
      </c>
      <c r="X59" s="32" t="s">
        <v>21</v>
      </c>
    </row>
    <row r="60" spans="1:24" x14ac:dyDescent="0.25">
      <c r="A60" s="33" t="s">
        <v>178</v>
      </c>
      <c r="B60" s="33" t="s">
        <v>144</v>
      </c>
      <c r="C60" s="33">
        <v>12.3</v>
      </c>
      <c r="D60" s="33" t="s">
        <v>145</v>
      </c>
      <c r="E60" s="46">
        <v>2.5000000000000001E-2</v>
      </c>
      <c r="F60" s="46">
        <v>7.0000000000000001E-3</v>
      </c>
      <c r="G60" s="46">
        <v>2.5000000000000001E-2</v>
      </c>
      <c r="H60" s="46">
        <v>3.6999999999999998E-2</v>
      </c>
      <c r="I60" s="33" t="s">
        <v>146</v>
      </c>
      <c r="J60" s="33" t="s">
        <v>100</v>
      </c>
      <c r="K60" s="40">
        <v>1.53</v>
      </c>
      <c r="L60" s="33" t="s">
        <v>145</v>
      </c>
      <c r="M60" s="33" t="s">
        <v>159</v>
      </c>
      <c r="N60" s="32">
        <v>7.8</v>
      </c>
      <c r="O60" s="32">
        <v>4.3600000000000003</v>
      </c>
      <c r="P60" s="41">
        <f>N60/O60</f>
        <v>1.7889908256880733</v>
      </c>
      <c r="Q60" s="32" t="s">
        <v>147</v>
      </c>
      <c r="R60" s="33">
        <v>9</v>
      </c>
      <c r="S60" s="40">
        <v>1.03</v>
      </c>
      <c r="T60" s="32" t="s">
        <v>105</v>
      </c>
      <c r="U60" s="32"/>
      <c r="V60" s="32">
        <v>110</v>
      </c>
      <c r="W60" s="32">
        <v>9</v>
      </c>
      <c r="X60" s="32" t="s">
        <v>21</v>
      </c>
    </row>
    <row r="61" spans="1:24" x14ac:dyDescent="0.25">
      <c r="A61" s="32" t="s">
        <v>214</v>
      </c>
      <c r="B61" s="33" t="s">
        <v>144</v>
      </c>
      <c r="C61" s="33">
        <v>12.3</v>
      </c>
      <c r="D61" s="32" t="s">
        <v>145</v>
      </c>
      <c r="E61" s="44">
        <v>2.5000000000000001E-2</v>
      </c>
      <c r="F61" s="44">
        <v>7.0000000000000001E-3</v>
      </c>
      <c r="G61" s="44">
        <v>2.5000000000000001E-2</v>
      </c>
      <c r="H61" s="44">
        <v>3.6999999999999998E-2</v>
      </c>
      <c r="I61" s="45" t="s">
        <v>146</v>
      </c>
      <c r="J61" s="32" t="s">
        <v>100</v>
      </c>
      <c r="K61" s="40">
        <v>1.34</v>
      </c>
      <c r="L61" s="32" t="s">
        <v>145</v>
      </c>
      <c r="M61" s="33" t="s">
        <v>104</v>
      </c>
      <c r="N61" s="32"/>
      <c r="O61" s="32"/>
      <c r="P61" s="32"/>
      <c r="Q61" s="32" t="s">
        <v>147</v>
      </c>
      <c r="R61" s="32"/>
      <c r="S61" s="40">
        <v>1.53</v>
      </c>
      <c r="T61" s="32" t="s">
        <v>107</v>
      </c>
      <c r="U61" s="32">
        <v>180</v>
      </c>
      <c r="V61" s="32">
        <v>75</v>
      </c>
      <c r="W61" s="32"/>
      <c r="X61" s="32" t="s">
        <v>21</v>
      </c>
    </row>
    <row r="62" spans="1:24" x14ac:dyDescent="0.25">
      <c r="A62" s="33" t="s">
        <v>177</v>
      </c>
      <c r="B62" s="33" t="s">
        <v>144</v>
      </c>
      <c r="C62" s="33">
        <v>12.3</v>
      </c>
      <c r="D62" s="33" t="s">
        <v>145</v>
      </c>
      <c r="E62" s="46">
        <v>2.5000000000000001E-2</v>
      </c>
      <c r="F62" s="46">
        <v>7.0000000000000001E-3</v>
      </c>
      <c r="G62" s="46">
        <v>2.5000000000000001E-2</v>
      </c>
      <c r="H62" s="46">
        <v>3.6999999999999998E-2</v>
      </c>
      <c r="I62" s="33" t="s">
        <v>146</v>
      </c>
      <c r="J62" s="33" t="s">
        <v>100</v>
      </c>
      <c r="K62" s="40">
        <v>1.53</v>
      </c>
      <c r="L62" s="33" t="s">
        <v>145</v>
      </c>
      <c r="M62" s="33" t="s">
        <v>102</v>
      </c>
      <c r="N62" s="32">
        <v>7.8</v>
      </c>
      <c r="O62" s="32">
        <v>4.3600000000000003</v>
      </c>
      <c r="P62" s="41">
        <f>N62/O62</f>
        <v>1.7889908256880733</v>
      </c>
      <c r="Q62" s="32" t="s">
        <v>147</v>
      </c>
      <c r="R62" s="32">
        <v>0</v>
      </c>
      <c r="S62" s="32"/>
      <c r="T62" s="32"/>
      <c r="U62" s="32"/>
      <c r="V62" s="32">
        <v>70</v>
      </c>
      <c r="W62" s="32">
        <v>9</v>
      </c>
      <c r="X62" s="32" t="s">
        <v>21</v>
      </c>
    </row>
    <row r="63" spans="1:24" x14ac:dyDescent="0.25">
      <c r="A63" s="33" t="s">
        <v>169</v>
      </c>
      <c r="B63" s="33" t="s">
        <v>144</v>
      </c>
      <c r="C63" s="33">
        <v>8.3000000000000007</v>
      </c>
      <c r="D63" s="33" t="s">
        <v>145</v>
      </c>
      <c r="E63" s="46">
        <v>2.5000000000000001E-2</v>
      </c>
      <c r="F63" s="46">
        <v>7.0000000000000001E-3</v>
      </c>
      <c r="G63" s="46">
        <v>2.5000000000000001E-2</v>
      </c>
      <c r="H63" s="46">
        <v>3.6999999999999998E-2</v>
      </c>
      <c r="I63" s="33" t="s">
        <v>146</v>
      </c>
      <c r="J63" s="33" t="s">
        <v>100</v>
      </c>
      <c r="K63" s="40">
        <v>1.48</v>
      </c>
      <c r="L63" s="33" t="s">
        <v>145</v>
      </c>
      <c r="M63" s="33" t="s">
        <v>104</v>
      </c>
      <c r="N63" s="32">
        <v>5.21</v>
      </c>
      <c r="O63" s="32">
        <v>4.2699999999999996</v>
      </c>
      <c r="P63" s="47">
        <f>N63/O63</f>
        <v>1.2201405152224825</v>
      </c>
      <c r="Q63" s="32" t="s">
        <v>147</v>
      </c>
      <c r="R63" s="33">
        <v>9</v>
      </c>
      <c r="S63" s="40">
        <v>1.01</v>
      </c>
      <c r="T63" s="32" t="s">
        <v>107</v>
      </c>
      <c r="U63" s="32">
        <v>180</v>
      </c>
      <c r="V63" s="32">
        <v>76</v>
      </c>
      <c r="W63" s="32">
        <v>9</v>
      </c>
      <c r="X63" s="32" t="s">
        <v>21</v>
      </c>
    </row>
    <row r="64" spans="1:24" x14ac:dyDescent="0.25">
      <c r="A64" s="33" t="s">
        <v>168</v>
      </c>
      <c r="B64" s="33" t="s">
        <v>144</v>
      </c>
      <c r="C64" s="33">
        <v>8.3000000000000007</v>
      </c>
      <c r="D64" s="33" t="s">
        <v>145</v>
      </c>
      <c r="E64" s="46">
        <v>2.5000000000000001E-2</v>
      </c>
      <c r="F64" s="46">
        <v>7.0000000000000001E-3</v>
      </c>
      <c r="G64" s="46">
        <v>2.5000000000000001E-2</v>
      </c>
      <c r="H64" s="46">
        <v>3.6999999999999998E-2</v>
      </c>
      <c r="I64" s="33" t="s">
        <v>146</v>
      </c>
      <c r="J64" s="33" t="s">
        <v>100</v>
      </c>
      <c r="K64" s="40">
        <v>1.48</v>
      </c>
      <c r="L64" s="33" t="s">
        <v>145</v>
      </c>
      <c r="M64" s="33" t="s">
        <v>104</v>
      </c>
      <c r="N64" s="32">
        <v>5.21</v>
      </c>
      <c r="O64" s="32">
        <v>4.2699999999999996</v>
      </c>
      <c r="P64" s="47">
        <v>1.2201405152224825</v>
      </c>
      <c r="Q64" s="32" t="s">
        <v>147</v>
      </c>
      <c r="R64" s="33">
        <v>9</v>
      </c>
      <c r="S64" s="40">
        <v>1.01</v>
      </c>
      <c r="T64" s="32" t="s">
        <v>107</v>
      </c>
      <c r="U64" s="32">
        <v>180</v>
      </c>
      <c r="V64" s="32">
        <v>75</v>
      </c>
      <c r="W64" s="32">
        <v>9</v>
      </c>
      <c r="X64" s="32" t="s">
        <v>21</v>
      </c>
    </row>
    <row r="65" spans="1:24" x14ac:dyDescent="0.25">
      <c r="A65" s="33" t="s">
        <v>167</v>
      </c>
      <c r="B65" s="33" t="s">
        <v>144</v>
      </c>
      <c r="C65" s="33">
        <v>8.3000000000000007</v>
      </c>
      <c r="D65" s="33" t="s">
        <v>145</v>
      </c>
      <c r="E65" s="46">
        <v>2.5000000000000001E-2</v>
      </c>
      <c r="F65" s="46">
        <v>7.0000000000000001E-3</v>
      </c>
      <c r="G65" s="46">
        <v>2.5000000000000001E-2</v>
      </c>
      <c r="H65" s="46">
        <v>3.6999999999999998E-2</v>
      </c>
      <c r="I65" s="33" t="s">
        <v>146</v>
      </c>
      <c r="J65" s="33" t="s">
        <v>100</v>
      </c>
      <c r="K65" s="40">
        <v>1.48</v>
      </c>
      <c r="L65" s="33" t="s">
        <v>145</v>
      </c>
      <c r="M65" s="33" t="s">
        <v>102</v>
      </c>
      <c r="N65" s="32">
        <v>5.21</v>
      </c>
      <c r="O65" s="32">
        <v>4.2699999999999996</v>
      </c>
      <c r="P65" s="47">
        <f>N65/O65</f>
        <v>1.2201405152224825</v>
      </c>
      <c r="Q65" s="32" t="s">
        <v>147</v>
      </c>
      <c r="R65" s="32">
        <v>0</v>
      </c>
      <c r="S65" s="32"/>
      <c r="T65" s="32"/>
      <c r="U65" s="32"/>
      <c r="V65" s="32">
        <v>63</v>
      </c>
      <c r="W65" s="32">
        <f>R65</f>
        <v>0</v>
      </c>
      <c r="X65" s="32" t="s">
        <v>21</v>
      </c>
    </row>
    <row r="66" spans="1:24" x14ac:dyDescent="0.25">
      <c r="A66" s="33" t="s">
        <v>166</v>
      </c>
      <c r="B66" s="33" t="s">
        <v>144</v>
      </c>
      <c r="C66" s="33">
        <v>7</v>
      </c>
      <c r="D66" s="33" t="s">
        <v>145</v>
      </c>
      <c r="E66" s="46">
        <v>2E-3</v>
      </c>
      <c r="F66" s="46">
        <v>0.01</v>
      </c>
      <c r="G66" s="42">
        <v>1.4999999999999999E-2</v>
      </c>
      <c r="H66" s="42">
        <v>0.03</v>
      </c>
      <c r="I66" s="33" t="s">
        <v>146</v>
      </c>
      <c r="J66" s="33" t="s">
        <v>100</v>
      </c>
      <c r="K66" s="40">
        <v>1.27</v>
      </c>
      <c r="L66" s="33" t="s">
        <v>145</v>
      </c>
      <c r="M66" s="33" t="s">
        <v>104</v>
      </c>
      <c r="N66" s="32">
        <v>5.1100000000000003</v>
      </c>
      <c r="O66" s="32">
        <v>3.78</v>
      </c>
      <c r="P66" s="32">
        <v>1.36</v>
      </c>
      <c r="Q66" s="32" t="s">
        <v>147</v>
      </c>
      <c r="R66" s="33">
        <v>9</v>
      </c>
      <c r="S66" s="40">
        <v>0.99</v>
      </c>
      <c r="T66" s="32" t="s">
        <v>107</v>
      </c>
      <c r="U66" s="32">
        <v>180</v>
      </c>
      <c r="V66" s="32">
        <v>76</v>
      </c>
      <c r="W66" s="32">
        <v>9</v>
      </c>
      <c r="X66" s="32" t="s">
        <v>21</v>
      </c>
    </row>
    <row r="67" spans="1:24" x14ac:dyDescent="0.25">
      <c r="A67" s="32" t="s">
        <v>165</v>
      </c>
      <c r="B67" s="33" t="s">
        <v>144</v>
      </c>
      <c r="C67" s="33">
        <v>7</v>
      </c>
      <c r="D67" s="33" t="s">
        <v>145</v>
      </c>
      <c r="E67" s="46">
        <v>2E-3</v>
      </c>
      <c r="F67" s="46">
        <v>0.01</v>
      </c>
      <c r="G67" s="42">
        <v>1.4999999999999999E-2</v>
      </c>
      <c r="H67" s="42">
        <v>0.03</v>
      </c>
      <c r="I67" s="33" t="s">
        <v>146</v>
      </c>
      <c r="J67" s="33" t="s">
        <v>100</v>
      </c>
      <c r="K67" s="40">
        <v>1.27</v>
      </c>
      <c r="L67" s="33" t="s">
        <v>145</v>
      </c>
      <c r="M67" s="33" t="s">
        <v>104</v>
      </c>
      <c r="N67" s="32">
        <v>5.1100000000000003</v>
      </c>
      <c r="O67" s="32">
        <v>3.78</v>
      </c>
      <c r="P67" s="32">
        <v>1.36</v>
      </c>
      <c r="Q67" s="32" t="s">
        <v>147</v>
      </c>
      <c r="R67" s="32">
        <v>9</v>
      </c>
      <c r="S67" s="40">
        <v>0.99</v>
      </c>
      <c r="T67" s="32" t="s">
        <v>107</v>
      </c>
      <c r="U67" s="32">
        <v>180</v>
      </c>
      <c r="V67" s="32">
        <v>75</v>
      </c>
      <c r="W67" s="32">
        <f>R67</f>
        <v>9</v>
      </c>
      <c r="X67" s="32" t="s">
        <v>21</v>
      </c>
    </row>
    <row r="68" spans="1:24" x14ac:dyDescent="0.25">
      <c r="A68" s="33" t="s">
        <v>164</v>
      </c>
      <c r="B68" s="33" t="s">
        <v>144</v>
      </c>
      <c r="C68" s="33">
        <v>7</v>
      </c>
      <c r="D68" s="33" t="s">
        <v>145</v>
      </c>
      <c r="E68" s="46">
        <v>2E-3</v>
      </c>
      <c r="F68" s="46">
        <v>0.01</v>
      </c>
      <c r="G68" s="42">
        <v>1.4999999999999999E-2</v>
      </c>
      <c r="H68" s="42">
        <v>0.03</v>
      </c>
      <c r="I68" s="33" t="s">
        <v>146</v>
      </c>
      <c r="J68" s="33" t="s">
        <v>100</v>
      </c>
      <c r="K68" s="40">
        <v>1.27</v>
      </c>
      <c r="L68" s="33" t="s">
        <v>145</v>
      </c>
      <c r="M68" s="33" t="s">
        <v>104</v>
      </c>
      <c r="N68" s="32">
        <v>5.1100000000000003</v>
      </c>
      <c r="O68" s="32">
        <v>3.78</v>
      </c>
      <c r="P68" s="32">
        <v>1.36</v>
      </c>
      <c r="Q68" s="32" t="s">
        <v>147</v>
      </c>
      <c r="R68" s="33">
        <v>9</v>
      </c>
      <c r="S68" s="40">
        <v>0.99</v>
      </c>
      <c r="T68" s="32" t="s">
        <v>107</v>
      </c>
      <c r="U68" s="32">
        <v>180</v>
      </c>
      <c r="V68" s="32">
        <v>75</v>
      </c>
      <c r="W68" s="32">
        <f>R68</f>
        <v>9</v>
      </c>
      <c r="X68" s="32" t="s">
        <v>21</v>
      </c>
    </row>
    <row r="69" spans="1:24" x14ac:dyDescent="0.25">
      <c r="A69" s="33" t="s">
        <v>163</v>
      </c>
      <c r="B69" s="33" t="s">
        <v>144</v>
      </c>
      <c r="C69" s="33">
        <v>7</v>
      </c>
      <c r="D69" s="33" t="s">
        <v>145</v>
      </c>
      <c r="E69" s="46">
        <v>2E-3</v>
      </c>
      <c r="F69" s="46">
        <v>0.01</v>
      </c>
      <c r="G69" s="42">
        <v>1.4999999999999999E-2</v>
      </c>
      <c r="H69" s="42">
        <v>0.03</v>
      </c>
      <c r="I69" s="33" t="s">
        <v>146</v>
      </c>
      <c r="J69" s="33" t="s">
        <v>100</v>
      </c>
      <c r="K69" s="40">
        <v>1.27</v>
      </c>
      <c r="L69" s="33" t="s">
        <v>145</v>
      </c>
      <c r="M69" s="33" t="s">
        <v>104</v>
      </c>
      <c r="N69" s="32">
        <v>5.1100000000000003</v>
      </c>
      <c r="O69" s="32">
        <v>3.78</v>
      </c>
      <c r="P69" s="32">
        <v>1.36</v>
      </c>
      <c r="Q69" s="32" t="s">
        <v>147</v>
      </c>
      <c r="R69" s="32">
        <v>9</v>
      </c>
      <c r="S69" s="40">
        <v>0.99</v>
      </c>
      <c r="T69" s="32" t="s">
        <v>107</v>
      </c>
      <c r="U69" s="32">
        <v>180</v>
      </c>
      <c r="V69" s="32">
        <v>63</v>
      </c>
      <c r="W69" s="32">
        <v>9</v>
      </c>
      <c r="X69" s="32" t="s">
        <v>21</v>
      </c>
    </row>
    <row r="70" spans="1:24" x14ac:dyDescent="0.25">
      <c r="A70" s="33" t="s">
        <v>162</v>
      </c>
      <c r="B70" s="33" t="s">
        <v>144</v>
      </c>
      <c r="C70" s="33">
        <v>7</v>
      </c>
      <c r="D70" s="33" t="s">
        <v>145</v>
      </c>
      <c r="E70" s="46">
        <v>2E-3</v>
      </c>
      <c r="F70" s="46">
        <v>0.01</v>
      </c>
      <c r="G70" s="42">
        <v>1.4999999999999999E-2</v>
      </c>
      <c r="H70" s="42">
        <v>0.03</v>
      </c>
      <c r="I70" s="33" t="s">
        <v>146</v>
      </c>
      <c r="J70" s="33" t="s">
        <v>100</v>
      </c>
      <c r="K70" s="40">
        <v>1.27</v>
      </c>
      <c r="L70" s="33" t="s">
        <v>145</v>
      </c>
      <c r="M70" s="33" t="s">
        <v>102</v>
      </c>
      <c r="N70" s="32">
        <v>5.1100000000000003</v>
      </c>
      <c r="O70" s="32">
        <v>3.78</v>
      </c>
      <c r="P70" s="32">
        <v>1.36</v>
      </c>
      <c r="Q70" s="32" t="s">
        <v>147</v>
      </c>
      <c r="R70" s="32">
        <v>0</v>
      </c>
      <c r="S70" s="32"/>
      <c r="T70" s="32"/>
      <c r="U70" s="32"/>
      <c r="V70" s="32">
        <v>63</v>
      </c>
      <c r="W70" s="32">
        <f>R70</f>
        <v>0</v>
      </c>
      <c r="X70" s="32" t="s">
        <v>21</v>
      </c>
    </row>
    <row r="71" spans="1:24" x14ac:dyDescent="0.25">
      <c r="A71" s="33" t="s">
        <v>153</v>
      </c>
      <c r="B71" s="33" t="s">
        <v>144</v>
      </c>
      <c r="C71" s="33">
        <v>5.3</v>
      </c>
      <c r="D71" s="33" t="s">
        <v>145</v>
      </c>
      <c r="E71" s="42">
        <v>7.0000000000000001E-3</v>
      </c>
      <c r="F71" s="42">
        <v>1.2E-2</v>
      </c>
      <c r="G71" s="42">
        <v>1.2E-2</v>
      </c>
      <c r="H71" s="42">
        <v>0</v>
      </c>
      <c r="I71" s="33" t="s">
        <v>146</v>
      </c>
      <c r="J71" s="33" t="s">
        <v>100</v>
      </c>
      <c r="K71" s="40">
        <v>1.31</v>
      </c>
      <c r="L71" s="33" t="s">
        <v>145</v>
      </c>
      <c r="M71" s="33" t="s">
        <v>102</v>
      </c>
      <c r="N71" s="32">
        <v>2.3199999999999998</v>
      </c>
      <c r="O71" s="32">
        <v>4.2</v>
      </c>
      <c r="P71" s="41">
        <v>0.55000000000000004</v>
      </c>
      <c r="Q71" s="32" t="s">
        <v>147</v>
      </c>
      <c r="R71" s="33">
        <v>9</v>
      </c>
      <c r="S71" s="32"/>
      <c r="T71" s="32"/>
      <c r="U71" s="32"/>
      <c r="V71" s="32">
        <v>76</v>
      </c>
      <c r="W71" s="32">
        <f>R71</f>
        <v>9</v>
      </c>
      <c r="X71" s="32" t="s">
        <v>21</v>
      </c>
    </row>
    <row r="72" spans="1:24" x14ac:dyDescent="0.25">
      <c r="A72" s="32" t="s">
        <v>152</v>
      </c>
      <c r="B72" s="33" t="s">
        <v>144</v>
      </c>
      <c r="C72" s="33">
        <v>5.3</v>
      </c>
      <c r="D72" s="33" t="s">
        <v>145</v>
      </c>
      <c r="E72" s="42">
        <v>7.0000000000000001E-3</v>
      </c>
      <c r="F72" s="42">
        <v>1.2E-2</v>
      </c>
      <c r="G72" s="42">
        <v>1.2E-2</v>
      </c>
      <c r="H72" s="42">
        <v>0</v>
      </c>
      <c r="I72" s="33" t="s">
        <v>146</v>
      </c>
      <c r="J72" s="33" t="s">
        <v>100</v>
      </c>
      <c r="K72" s="40">
        <v>1.31</v>
      </c>
      <c r="L72" s="33" t="s">
        <v>145</v>
      </c>
      <c r="M72" s="33" t="s">
        <v>104</v>
      </c>
      <c r="N72" s="32">
        <v>2.3199999999999998</v>
      </c>
      <c r="O72" s="32">
        <v>4.2</v>
      </c>
      <c r="P72" s="41">
        <v>0.55000000000000004</v>
      </c>
      <c r="Q72" s="32" t="s">
        <v>147</v>
      </c>
      <c r="R72" s="32">
        <v>9</v>
      </c>
      <c r="S72" s="40">
        <v>0.91</v>
      </c>
      <c r="T72" s="32" t="s">
        <v>107</v>
      </c>
      <c r="U72" s="32">
        <v>180</v>
      </c>
      <c r="V72" s="32">
        <v>75</v>
      </c>
      <c r="W72" s="32">
        <f>R72</f>
        <v>9</v>
      </c>
      <c r="X72" s="32" t="s">
        <v>21</v>
      </c>
    </row>
    <row r="73" spans="1:24" x14ac:dyDescent="0.25">
      <c r="A73" s="33" t="s">
        <v>151</v>
      </c>
      <c r="B73" s="33" t="s">
        <v>144</v>
      </c>
      <c r="C73" s="33">
        <v>5.3</v>
      </c>
      <c r="D73" s="33" t="s">
        <v>145</v>
      </c>
      <c r="E73" s="42">
        <v>7.0000000000000001E-3</v>
      </c>
      <c r="F73" s="42">
        <v>1.2E-2</v>
      </c>
      <c r="G73" s="42">
        <v>1.2E-2</v>
      </c>
      <c r="H73" s="42">
        <v>0</v>
      </c>
      <c r="I73" s="33" t="s">
        <v>146</v>
      </c>
      <c r="J73" s="33" t="s">
        <v>100</v>
      </c>
      <c r="K73" s="40">
        <v>1.31</v>
      </c>
      <c r="L73" s="33" t="s">
        <v>145</v>
      </c>
      <c r="M73" s="33" t="s">
        <v>104</v>
      </c>
      <c r="N73" s="32">
        <v>2.3199999999999998</v>
      </c>
      <c r="O73" s="32">
        <v>4.2</v>
      </c>
      <c r="P73" s="41">
        <v>0.55000000000000004</v>
      </c>
      <c r="Q73" s="32" t="s">
        <v>147</v>
      </c>
      <c r="R73" s="33">
        <v>9</v>
      </c>
      <c r="S73" s="40">
        <v>0.91</v>
      </c>
      <c r="T73" s="32" t="s">
        <v>107</v>
      </c>
      <c r="U73" s="32">
        <v>180</v>
      </c>
      <c r="V73" s="32">
        <v>75</v>
      </c>
      <c r="W73" s="32">
        <v>9</v>
      </c>
      <c r="X73" s="32" t="s">
        <v>21</v>
      </c>
    </row>
    <row r="74" spans="1:24" x14ac:dyDescent="0.25">
      <c r="A74" s="33" t="s">
        <v>150</v>
      </c>
      <c r="B74" s="33" t="s">
        <v>144</v>
      </c>
      <c r="C74" s="33">
        <v>5.3</v>
      </c>
      <c r="D74" s="33" t="s">
        <v>145</v>
      </c>
      <c r="E74" s="42">
        <v>7.0000000000000001E-3</v>
      </c>
      <c r="F74" s="42">
        <v>1.2E-2</v>
      </c>
      <c r="G74" s="42">
        <v>1.2E-2</v>
      </c>
      <c r="H74" s="42">
        <v>0</v>
      </c>
      <c r="I74" s="33" t="s">
        <v>146</v>
      </c>
      <c r="J74" s="33" t="s">
        <v>100</v>
      </c>
      <c r="K74" s="40">
        <v>1.31</v>
      </c>
      <c r="L74" s="33" t="s">
        <v>145</v>
      </c>
      <c r="M74" s="33" t="s">
        <v>104</v>
      </c>
      <c r="N74" s="32">
        <v>2.3199999999999998</v>
      </c>
      <c r="O74" s="32">
        <v>4.2</v>
      </c>
      <c r="P74" s="41">
        <v>0.55000000000000004</v>
      </c>
      <c r="Q74" s="32" t="s">
        <v>147</v>
      </c>
      <c r="R74" s="32">
        <v>9</v>
      </c>
      <c r="S74" s="40">
        <v>0.89</v>
      </c>
      <c r="T74" s="32" t="s">
        <v>107</v>
      </c>
      <c r="U74" s="32">
        <v>180</v>
      </c>
      <c r="V74" s="32">
        <v>63</v>
      </c>
      <c r="W74" s="32">
        <f>R74</f>
        <v>9</v>
      </c>
      <c r="X74" s="32" t="s">
        <v>21</v>
      </c>
    </row>
    <row r="75" spans="1:24" x14ac:dyDescent="0.25">
      <c r="A75" s="33" t="s">
        <v>149</v>
      </c>
      <c r="B75" s="33" t="s">
        <v>144</v>
      </c>
      <c r="C75" s="33">
        <v>5.3</v>
      </c>
      <c r="D75" s="33" t="s">
        <v>145</v>
      </c>
      <c r="E75" s="42">
        <v>7.0000000000000001E-3</v>
      </c>
      <c r="F75" s="42">
        <v>1.2E-2</v>
      </c>
      <c r="G75" s="42">
        <v>1.2E-2</v>
      </c>
      <c r="H75" s="42">
        <v>0</v>
      </c>
      <c r="I75" s="33" t="s">
        <v>146</v>
      </c>
      <c r="J75" s="33" t="s">
        <v>100</v>
      </c>
      <c r="K75" s="40">
        <v>1.31</v>
      </c>
      <c r="L75" s="33" t="s">
        <v>145</v>
      </c>
      <c r="M75" s="33" t="s">
        <v>102</v>
      </c>
      <c r="N75" s="32">
        <v>2.3199999999999998</v>
      </c>
      <c r="O75" s="32">
        <v>4.2</v>
      </c>
      <c r="P75" s="41">
        <v>0.55000000000000004</v>
      </c>
      <c r="Q75" s="32" t="s">
        <v>147</v>
      </c>
      <c r="R75" s="32">
        <v>0</v>
      </c>
      <c r="S75" s="32"/>
      <c r="T75" s="32"/>
      <c r="U75" s="32"/>
      <c r="V75" s="32">
        <v>63</v>
      </c>
      <c r="W75" s="32">
        <f>R75</f>
        <v>0</v>
      </c>
      <c r="X75" s="32" t="s">
        <v>21</v>
      </c>
    </row>
    <row r="76" spans="1:24" x14ac:dyDescent="0.25">
      <c r="A76" s="33" t="s">
        <v>181</v>
      </c>
      <c r="B76" s="33" t="s">
        <v>144</v>
      </c>
      <c r="C76" s="33">
        <v>14</v>
      </c>
      <c r="D76" s="33" t="s">
        <v>145</v>
      </c>
      <c r="E76" s="42">
        <v>2E-3</v>
      </c>
      <c r="F76" s="42">
        <v>1.6E-2</v>
      </c>
      <c r="G76" s="42">
        <v>1.4999999999999999E-2</v>
      </c>
      <c r="H76" s="42">
        <v>3.5000000000000003E-2</v>
      </c>
      <c r="I76" s="33" t="s">
        <v>146</v>
      </c>
      <c r="J76" s="33" t="s">
        <v>100</v>
      </c>
      <c r="K76" s="40">
        <v>1.34</v>
      </c>
      <c r="L76" s="33" t="s">
        <v>145</v>
      </c>
      <c r="M76" s="33" t="s">
        <v>159</v>
      </c>
      <c r="N76" s="32">
        <v>9.33</v>
      </c>
      <c r="O76" s="32">
        <v>3.92</v>
      </c>
      <c r="P76" s="41">
        <f>N76/O76</f>
        <v>2.3801020408163267</v>
      </c>
      <c r="Q76" s="32" t="s">
        <v>147</v>
      </c>
      <c r="R76" s="33">
        <v>9</v>
      </c>
      <c r="S76" s="40">
        <v>0.98</v>
      </c>
      <c r="T76" s="32" t="s">
        <v>107</v>
      </c>
      <c r="U76" s="32"/>
      <c r="V76" s="32">
        <v>45</v>
      </c>
      <c r="W76" s="32">
        <v>9</v>
      </c>
      <c r="X76" s="32" t="s">
        <v>21</v>
      </c>
    </row>
    <row r="77" spans="1:24" x14ac:dyDescent="0.25">
      <c r="A77" s="33" t="s">
        <v>180</v>
      </c>
      <c r="B77" s="33" t="s">
        <v>144</v>
      </c>
      <c r="C77" s="33">
        <v>14</v>
      </c>
      <c r="D77" s="33" t="s">
        <v>145</v>
      </c>
      <c r="E77" s="42">
        <v>2E-3</v>
      </c>
      <c r="F77" s="42">
        <v>1.6E-2</v>
      </c>
      <c r="G77" s="42">
        <v>1.4999999999999999E-2</v>
      </c>
      <c r="H77" s="42">
        <v>3.5000000000000003E-2</v>
      </c>
      <c r="I77" s="33" t="s">
        <v>146</v>
      </c>
      <c r="J77" s="33" t="s">
        <v>100</v>
      </c>
      <c r="K77" s="40">
        <v>1.34</v>
      </c>
      <c r="L77" s="33" t="s">
        <v>145</v>
      </c>
      <c r="M77" s="33" t="s">
        <v>102</v>
      </c>
      <c r="N77" s="32">
        <v>9.33</v>
      </c>
      <c r="O77" s="32">
        <v>3.92</v>
      </c>
      <c r="P77" s="41">
        <f>N77/O77</f>
        <v>2.3801020408163267</v>
      </c>
      <c r="Q77" s="32" t="s">
        <v>147</v>
      </c>
      <c r="R77" s="32">
        <v>0</v>
      </c>
      <c r="S77" s="32"/>
      <c r="T77" s="32"/>
      <c r="U77" s="32"/>
      <c r="V77" s="32">
        <v>70</v>
      </c>
      <c r="W77" s="32">
        <v>9</v>
      </c>
      <c r="X77" s="32" t="s">
        <v>21</v>
      </c>
    </row>
    <row r="78" spans="1:24" x14ac:dyDescent="0.25">
      <c r="A78" s="33" t="s">
        <v>176</v>
      </c>
      <c r="B78" s="33" t="s">
        <v>144</v>
      </c>
      <c r="C78" s="33">
        <v>10</v>
      </c>
      <c r="D78" s="33" t="s">
        <v>145</v>
      </c>
      <c r="E78" s="42">
        <v>2E-3</v>
      </c>
      <c r="F78" s="42">
        <v>1.4E-2</v>
      </c>
      <c r="G78" s="42">
        <v>1.4999999999999999E-2</v>
      </c>
      <c r="H78" s="42">
        <v>3.5000000000000003E-2</v>
      </c>
      <c r="I78" s="33" t="s">
        <v>146</v>
      </c>
      <c r="J78" s="33" t="s">
        <v>100</v>
      </c>
      <c r="K78" s="40">
        <v>1.32</v>
      </c>
      <c r="L78" s="33" t="s">
        <v>145</v>
      </c>
      <c r="M78" s="33" t="s">
        <v>104</v>
      </c>
      <c r="N78" s="32">
        <v>6.91</v>
      </c>
      <c r="O78" s="32">
        <v>3.86</v>
      </c>
      <c r="P78" s="48">
        <f>N78/O78</f>
        <v>1.7901554404145079</v>
      </c>
      <c r="Q78" s="32" t="s">
        <v>147</v>
      </c>
      <c r="R78" s="33">
        <v>9</v>
      </c>
      <c r="S78" s="40">
        <v>0.98</v>
      </c>
      <c r="T78" s="32" t="s">
        <v>107</v>
      </c>
      <c r="U78" s="32">
        <v>180</v>
      </c>
      <c r="V78" s="32">
        <v>76</v>
      </c>
      <c r="W78" s="32">
        <v>4.5</v>
      </c>
      <c r="X78" s="32" t="s">
        <v>21</v>
      </c>
    </row>
    <row r="79" spans="1:24" x14ac:dyDescent="0.25">
      <c r="A79" s="33" t="s">
        <v>175</v>
      </c>
      <c r="B79" s="33" t="s">
        <v>144</v>
      </c>
      <c r="C79" s="33">
        <v>10</v>
      </c>
      <c r="D79" s="33" t="s">
        <v>145</v>
      </c>
      <c r="E79" s="42">
        <v>2E-3</v>
      </c>
      <c r="F79" s="42">
        <v>1.4E-2</v>
      </c>
      <c r="G79" s="42">
        <v>1.4999999999999999E-2</v>
      </c>
      <c r="H79" s="42">
        <v>3.5000000000000003E-2</v>
      </c>
      <c r="I79" s="33" t="s">
        <v>146</v>
      </c>
      <c r="J79" s="33" t="s">
        <v>100</v>
      </c>
      <c r="K79" s="40">
        <v>1.32</v>
      </c>
      <c r="L79" s="33" t="s">
        <v>145</v>
      </c>
      <c r="M79" s="33" t="s">
        <v>104</v>
      </c>
      <c r="N79" s="32">
        <v>6.91</v>
      </c>
      <c r="O79" s="32">
        <v>3.86</v>
      </c>
      <c r="P79" s="48">
        <v>1.7901554404145079</v>
      </c>
      <c r="Q79" s="32" t="s">
        <v>147</v>
      </c>
      <c r="R79" s="33">
        <v>9</v>
      </c>
      <c r="S79" s="40">
        <v>0.98</v>
      </c>
      <c r="T79" s="32" t="s">
        <v>107</v>
      </c>
      <c r="U79" s="32">
        <v>180</v>
      </c>
      <c r="V79" s="32">
        <v>75</v>
      </c>
      <c r="W79" s="32">
        <v>9</v>
      </c>
      <c r="X79" s="32" t="s">
        <v>21</v>
      </c>
    </row>
    <row r="80" spans="1:24" x14ac:dyDescent="0.25">
      <c r="A80" s="33" t="s">
        <v>174</v>
      </c>
      <c r="B80" s="33" t="s">
        <v>144</v>
      </c>
      <c r="C80" s="33">
        <v>10</v>
      </c>
      <c r="D80" s="33" t="s">
        <v>145</v>
      </c>
      <c r="E80" s="42">
        <v>2E-3</v>
      </c>
      <c r="F80" s="42">
        <v>1.4E-2</v>
      </c>
      <c r="G80" s="42">
        <v>1.4999999999999999E-2</v>
      </c>
      <c r="H80" s="42">
        <v>3.5000000000000003E-2</v>
      </c>
      <c r="I80" s="33" t="s">
        <v>146</v>
      </c>
      <c r="J80" s="33" t="s">
        <v>100</v>
      </c>
      <c r="K80" s="40">
        <v>1.32</v>
      </c>
      <c r="L80" s="33" t="s">
        <v>145</v>
      </c>
      <c r="M80" s="33" t="s">
        <v>104</v>
      </c>
      <c r="N80" s="32">
        <v>6.91</v>
      </c>
      <c r="O80" s="32">
        <v>3.86</v>
      </c>
      <c r="P80" s="48">
        <f>N80/O80</f>
        <v>1.7901554404145079</v>
      </c>
      <c r="Q80" s="32" t="s">
        <v>147</v>
      </c>
      <c r="R80" s="32">
        <v>9</v>
      </c>
      <c r="S80" s="40">
        <v>0.98</v>
      </c>
      <c r="T80" s="32" t="s">
        <v>107</v>
      </c>
      <c r="U80" s="32">
        <v>180</v>
      </c>
      <c r="V80" s="32">
        <v>63</v>
      </c>
      <c r="W80" s="32">
        <v>9</v>
      </c>
      <c r="X80" s="32" t="s">
        <v>21</v>
      </c>
    </row>
    <row r="81" spans="1:24" x14ac:dyDescent="0.25">
      <c r="A81" s="33" t="s">
        <v>173</v>
      </c>
      <c r="B81" s="33" t="s">
        <v>144</v>
      </c>
      <c r="C81" s="33">
        <v>10</v>
      </c>
      <c r="D81" s="33" t="s">
        <v>145</v>
      </c>
      <c r="E81" s="42">
        <v>2E-3</v>
      </c>
      <c r="F81" s="42">
        <v>1.4E-2</v>
      </c>
      <c r="G81" s="42">
        <v>1.4999999999999999E-2</v>
      </c>
      <c r="H81" s="42">
        <v>3.5000000000000003E-2</v>
      </c>
      <c r="I81" s="33" t="s">
        <v>146</v>
      </c>
      <c r="J81" s="33" t="s">
        <v>100</v>
      </c>
      <c r="K81" s="40">
        <v>1.32</v>
      </c>
      <c r="L81" s="33" t="s">
        <v>145</v>
      </c>
      <c r="M81" s="33" t="s">
        <v>102</v>
      </c>
      <c r="N81" s="32">
        <v>6.91</v>
      </c>
      <c r="O81" s="32">
        <v>3.86</v>
      </c>
      <c r="P81" s="48">
        <f>N81/O81</f>
        <v>1.7901554404145079</v>
      </c>
      <c r="Q81" s="32" t="s">
        <v>147</v>
      </c>
      <c r="R81" s="32">
        <v>0</v>
      </c>
      <c r="S81" s="32"/>
      <c r="T81" s="32"/>
      <c r="U81" s="32"/>
      <c r="V81" s="32">
        <v>63</v>
      </c>
      <c r="W81" s="32">
        <v>0</v>
      </c>
      <c r="X81" s="32" t="s">
        <v>21</v>
      </c>
    </row>
    <row r="82" spans="1:24" x14ac:dyDescent="0.25">
      <c r="A82" s="32" t="s">
        <v>210</v>
      </c>
      <c r="B82" s="33" t="s">
        <v>144</v>
      </c>
      <c r="C82" s="33">
        <v>5.6</v>
      </c>
      <c r="D82" s="32" t="s">
        <v>145</v>
      </c>
      <c r="E82" s="44">
        <v>7.0000000000000001E-3</v>
      </c>
      <c r="F82" s="44">
        <v>1.0999999999999999E-2</v>
      </c>
      <c r="G82" s="44">
        <v>1.0999999999999999E-2</v>
      </c>
      <c r="H82" s="44">
        <v>0</v>
      </c>
      <c r="I82" s="45" t="s">
        <v>146</v>
      </c>
      <c r="J82" s="32" t="s">
        <v>100</v>
      </c>
      <c r="K82" s="40">
        <v>1.39</v>
      </c>
      <c r="L82" s="32" t="s">
        <v>145</v>
      </c>
      <c r="M82" s="33" t="s">
        <v>102</v>
      </c>
      <c r="N82" s="32"/>
      <c r="O82" s="32"/>
      <c r="P82" s="32"/>
      <c r="Q82" s="32" t="s">
        <v>147</v>
      </c>
      <c r="R82" s="32"/>
      <c r="S82" s="32"/>
      <c r="T82" s="32"/>
      <c r="U82" s="32"/>
      <c r="V82" s="32">
        <v>63</v>
      </c>
      <c r="W82" s="32"/>
      <c r="X82" s="32" t="s">
        <v>17</v>
      </c>
    </row>
    <row r="83" spans="1:24" x14ac:dyDescent="0.25">
      <c r="A83" s="49" t="s">
        <v>216</v>
      </c>
      <c r="B83" s="33" t="s">
        <v>144</v>
      </c>
      <c r="C83" s="33">
        <v>7</v>
      </c>
      <c r="D83" s="32" t="s">
        <v>145</v>
      </c>
      <c r="E83" s="44">
        <v>2E-3</v>
      </c>
      <c r="F83" s="44">
        <v>0.01</v>
      </c>
      <c r="G83" s="44">
        <v>1.4999999999999999E-2</v>
      </c>
      <c r="H83" s="44">
        <v>0.03</v>
      </c>
      <c r="I83" s="45" t="s">
        <v>146</v>
      </c>
      <c r="J83" s="32" t="s">
        <v>100</v>
      </c>
      <c r="K83" s="40">
        <v>1.17</v>
      </c>
      <c r="L83" s="32" t="s">
        <v>145</v>
      </c>
      <c r="M83" s="33" t="s">
        <v>102</v>
      </c>
      <c r="N83" s="32"/>
      <c r="O83" s="32"/>
      <c r="P83" s="32"/>
      <c r="Q83" s="32"/>
      <c r="R83" s="32"/>
      <c r="S83" s="32"/>
      <c r="T83" s="32"/>
      <c r="U83" s="32"/>
      <c r="V83" s="32"/>
      <c r="W83" s="32"/>
      <c r="X83" s="32" t="s">
        <v>17</v>
      </c>
    </row>
    <row r="84" spans="1:24" x14ac:dyDescent="0.25">
      <c r="A84" s="33" t="s">
        <v>161</v>
      </c>
      <c r="B84" s="33" t="s">
        <v>144</v>
      </c>
      <c r="C84" s="33">
        <v>7</v>
      </c>
      <c r="D84" s="33" t="s">
        <v>145</v>
      </c>
      <c r="E84" s="46">
        <v>2E-3</v>
      </c>
      <c r="F84" s="46">
        <v>0.01</v>
      </c>
      <c r="G84" s="42">
        <v>1.4999999999999999E-2</v>
      </c>
      <c r="H84" s="42">
        <v>0.03</v>
      </c>
      <c r="I84" s="33" t="s">
        <v>146</v>
      </c>
      <c r="J84" s="33" t="s">
        <v>100</v>
      </c>
      <c r="K84" s="40">
        <v>1.27</v>
      </c>
      <c r="L84" s="33" t="s">
        <v>145</v>
      </c>
      <c r="M84" s="33" t="s">
        <v>104</v>
      </c>
      <c r="N84" s="32">
        <v>5.1100000000000003</v>
      </c>
      <c r="O84" s="32">
        <v>3.78</v>
      </c>
      <c r="P84" s="32">
        <v>1.36</v>
      </c>
      <c r="Q84" s="32" t="s">
        <v>147</v>
      </c>
      <c r="R84" s="32">
        <v>0</v>
      </c>
      <c r="S84" s="40">
        <v>0.99</v>
      </c>
      <c r="T84" s="32" t="s">
        <v>107</v>
      </c>
      <c r="U84" s="32">
        <v>180</v>
      </c>
      <c r="V84" s="32">
        <v>63</v>
      </c>
      <c r="W84" s="32">
        <v>9</v>
      </c>
      <c r="X84" s="32" t="s">
        <v>17</v>
      </c>
    </row>
    <row r="85" spans="1:24" x14ac:dyDescent="0.25">
      <c r="A85" s="33" t="s">
        <v>160</v>
      </c>
      <c r="B85" s="33" t="s">
        <v>144</v>
      </c>
      <c r="C85" s="33">
        <v>7</v>
      </c>
      <c r="D85" s="33" t="s">
        <v>145</v>
      </c>
      <c r="E85" s="46">
        <v>2E-3</v>
      </c>
      <c r="F85" s="46">
        <v>0.01</v>
      </c>
      <c r="G85" s="42">
        <v>1.4999999999999999E-2</v>
      </c>
      <c r="H85" s="42">
        <v>0.03</v>
      </c>
      <c r="I85" s="33" t="s">
        <v>146</v>
      </c>
      <c r="J85" s="33" t="s">
        <v>100</v>
      </c>
      <c r="K85" s="40">
        <v>1.27</v>
      </c>
      <c r="L85" s="33" t="s">
        <v>145</v>
      </c>
      <c r="M85" s="33" t="s">
        <v>102</v>
      </c>
      <c r="N85" s="32">
        <v>5.1100000000000003</v>
      </c>
      <c r="O85" s="32">
        <v>3.78</v>
      </c>
      <c r="P85" s="32">
        <v>1.36</v>
      </c>
      <c r="Q85" s="32" t="s">
        <v>147</v>
      </c>
      <c r="R85" s="32">
        <v>0</v>
      </c>
      <c r="S85" s="32"/>
      <c r="T85" s="32"/>
      <c r="U85" s="32"/>
      <c r="V85" s="32">
        <v>63</v>
      </c>
      <c r="W85" s="32">
        <f>R85</f>
        <v>0</v>
      </c>
      <c r="X85" s="32" t="s">
        <v>17</v>
      </c>
    </row>
    <row r="86" spans="1:24" x14ac:dyDescent="0.25">
      <c r="A86" s="32" t="s">
        <v>207</v>
      </c>
      <c r="B86" s="33" t="s">
        <v>144</v>
      </c>
      <c r="C86" s="33">
        <v>7</v>
      </c>
      <c r="D86" s="32" t="s">
        <v>145</v>
      </c>
      <c r="E86" s="32">
        <v>2E-3</v>
      </c>
      <c r="F86" s="32">
        <v>0.01</v>
      </c>
      <c r="G86" s="32">
        <v>1.4999999999999999E-2</v>
      </c>
      <c r="H86" s="32">
        <v>0.03</v>
      </c>
      <c r="I86" s="32" t="s">
        <v>146</v>
      </c>
      <c r="J86" s="33" t="s">
        <v>100</v>
      </c>
      <c r="K86" s="40">
        <v>1.27</v>
      </c>
      <c r="L86" s="33" t="s">
        <v>145</v>
      </c>
      <c r="M86" s="33" t="s">
        <v>104</v>
      </c>
      <c r="N86" s="32">
        <v>5.1100000000000003</v>
      </c>
      <c r="O86" s="32">
        <v>3.78</v>
      </c>
      <c r="P86" s="32">
        <v>1.36</v>
      </c>
      <c r="Q86" s="32" t="s">
        <v>147</v>
      </c>
      <c r="R86" s="32">
        <v>9</v>
      </c>
      <c r="S86" s="40">
        <v>0.99</v>
      </c>
      <c r="T86" s="32" t="s">
        <v>107</v>
      </c>
      <c r="U86" s="32">
        <v>180</v>
      </c>
      <c r="V86" s="32">
        <v>70</v>
      </c>
      <c r="W86" s="32">
        <f>R86</f>
        <v>9</v>
      </c>
      <c r="X86" s="32" t="s">
        <v>17</v>
      </c>
    </row>
    <row r="87" spans="1:24" x14ac:dyDescent="0.25">
      <c r="A87" s="33" t="s">
        <v>158</v>
      </c>
      <c r="B87" s="33" t="s">
        <v>144</v>
      </c>
      <c r="C87" s="33">
        <v>7</v>
      </c>
      <c r="D87" s="33" t="s">
        <v>145</v>
      </c>
      <c r="E87" s="46">
        <v>2E-3</v>
      </c>
      <c r="F87" s="46">
        <v>0.01</v>
      </c>
      <c r="G87" s="42">
        <v>1.4999999999999999E-2</v>
      </c>
      <c r="H87" s="42">
        <v>0.03</v>
      </c>
      <c r="I87" s="33" t="s">
        <v>146</v>
      </c>
      <c r="J87" s="33" t="s">
        <v>100</v>
      </c>
      <c r="K87" s="40">
        <v>1.17</v>
      </c>
      <c r="L87" s="33" t="s">
        <v>145</v>
      </c>
      <c r="M87" s="33" t="s">
        <v>159</v>
      </c>
      <c r="N87" s="32">
        <v>5.1100000000000003</v>
      </c>
      <c r="O87" s="32">
        <v>3.78</v>
      </c>
      <c r="P87" s="32">
        <v>1.36</v>
      </c>
      <c r="Q87" s="32" t="s">
        <v>147</v>
      </c>
      <c r="R87" s="32">
        <v>9</v>
      </c>
      <c r="S87" s="40">
        <v>0.99</v>
      </c>
      <c r="T87" s="32" t="s">
        <v>107</v>
      </c>
      <c r="U87" s="32"/>
      <c r="V87" s="32">
        <v>63</v>
      </c>
      <c r="W87" s="32">
        <f>R87</f>
        <v>9</v>
      </c>
      <c r="X87" s="32" t="s">
        <v>21</v>
      </c>
    </row>
    <row r="88" spans="1:24" x14ac:dyDescent="0.25">
      <c r="A88" s="32" t="s">
        <v>211</v>
      </c>
      <c r="B88" s="33" t="s">
        <v>144</v>
      </c>
      <c r="C88" s="33">
        <v>5.3</v>
      </c>
      <c r="D88" s="32" t="s">
        <v>145</v>
      </c>
      <c r="E88" s="44">
        <v>7.0000000000000001E-3</v>
      </c>
      <c r="F88" s="44">
        <v>1.2E-2</v>
      </c>
      <c r="G88" s="44">
        <v>1.2E-2</v>
      </c>
      <c r="H88" s="44">
        <v>0</v>
      </c>
      <c r="I88" s="45" t="s">
        <v>146</v>
      </c>
      <c r="J88" s="32" t="s">
        <v>100</v>
      </c>
      <c r="K88" s="40">
        <v>1.31</v>
      </c>
      <c r="L88" s="32" t="s">
        <v>145</v>
      </c>
      <c r="M88" s="33" t="s">
        <v>102</v>
      </c>
      <c r="N88" s="32"/>
      <c r="O88" s="32"/>
      <c r="P88" s="32"/>
      <c r="Q88" s="32" t="s">
        <v>147</v>
      </c>
      <c r="R88" s="32"/>
      <c r="S88" s="32"/>
      <c r="T88" s="32"/>
      <c r="U88" s="32"/>
      <c r="V88" s="32">
        <v>75</v>
      </c>
      <c r="W88" s="32"/>
      <c r="X88" s="32" t="s">
        <v>17</v>
      </c>
    </row>
    <row r="89" spans="1:24" x14ac:dyDescent="0.25">
      <c r="A89" s="33" t="s">
        <v>148</v>
      </c>
      <c r="B89" s="33" t="s">
        <v>144</v>
      </c>
      <c r="C89" s="33">
        <v>5.3</v>
      </c>
      <c r="D89" s="33" t="s">
        <v>145</v>
      </c>
      <c r="E89" s="35">
        <v>7.0000000000000001E-3</v>
      </c>
      <c r="F89" s="35">
        <v>1.2E-2</v>
      </c>
      <c r="G89" s="35">
        <v>1.2E-2</v>
      </c>
      <c r="H89" s="35">
        <v>0</v>
      </c>
      <c r="I89" s="34" t="s">
        <v>146</v>
      </c>
      <c r="J89" s="33" t="s">
        <v>100</v>
      </c>
      <c r="K89" s="40">
        <v>1.31</v>
      </c>
      <c r="L89" s="33" t="s">
        <v>145</v>
      </c>
      <c r="M89" s="33" t="s">
        <v>104</v>
      </c>
      <c r="N89" s="32">
        <v>2.3199999999999998</v>
      </c>
      <c r="O89" s="32">
        <v>4.2</v>
      </c>
      <c r="P89" s="41">
        <v>0.55000000000000004</v>
      </c>
      <c r="Q89" s="32" t="s">
        <v>147</v>
      </c>
      <c r="R89" s="32">
        <v>9</v>
      </c>
      <c r="S89" s="40">
        <v>0.89</v>
      </c>
      <c r="T89" s="32" t="s">
        <v>107</v>
      </c>
      <c r="U89" s="32">
        <v>180</v>
      </c>
      <c r="V89" s="32">
        <v>63</v>
      </c>
      <c r="W89" s="32">
        <f>R89</f>
        <v>9</v>
      </c>
      <c r="X89" s="32" t="s">
        <v>17</v>
      </c>
    </row>
    <row r="90" spans="1:24" x14ac:dyDescent="0.25">
      <c r="A90" s="33" t="s">
        <v>143</v>
      </c>
      <c r="B90" s="33" t="s">
        <v>144</v>
      </c>
      <c r="C90" s="33">
        <v>5.3</v>
      </c>
      <c r="D90" s="33" t="s">
        <v>145</v>
      </c>
      <c r="E90" s="35">
        <v>7.0000000000000001E-3</v>
      </c>
      <c r="F90" s="35">
        <v>1.2E-2</v>
      </c>
      <c r="G90" s="35">
        <v>1.2E-2</v>
      </c>
      <c r="H90" s="35">
        <v>0</v>
      </c>
      <c r="I90" s="34" t="s">
        <v>146</v>
      </c>
      <c r="J90" s="33" t="s">
        <v>100</v>
      </c>
      <c r="K90" s="40">
        <v>1.31</v>
      </c>
      <c r="L90" s="33" t="s">
        <v>145</v>
      </c>
      <c r="M90" s="33" t="s">
        <v>102</v>
      </c>
      <c r="N90" s="32">
        <v>2.3199999999999998</v>
      </c>
      <c r="O90" s="32">
        <v>4.2</v>
      </c>
      <c r="P90" s="41">
        <v>0.55000000000000004</v>
      </c>
      <c r="Q90" s="32" t="s">
        <v>147</v>
      </c>
      <c r="R90" s="32">
        <v>0</v>
      </c>
      <c r="S90" s="32"/>
      <c r="T90" s="32"/>
      <c r="U90" s="32"/>
      <c r="V90" s="32">
        <v>63</v>
      </c>
      <c r="W90" s="32">
        <v>9</v>
      </c>
      <c r="X90" s="32" t="s">
        <v>17</v>
      </c>
    </row>
    <row r="91" spans="1:24" x14ac:dyDescent="0.25">
      <c r="A91" s="49" t="s">
        <v>206</v>
      </c>
      <c r="B91" s="33" t="s">
        <v>144</v>
      </c>
      <c r="C91" s="33">
        <v>5.3</v>
      </c>
      <c r="D91" s="32" t="s">
        <v>145</v>
      </c>
      <c r="E91" s="50">
        <v>7.0000000000000001E-3</v>
      </c>
      <c r="F91" s="50">
        <v>1.2E-2</v>
      </c>
      <c r="G91" s="50">
        <v>1.2E-2</v>
      </c>
      <c r="H91" s="50">
        <v>0</v>
      </c>
      <c r="I91" s="50" t="s">
        <v>146</v>
      </c>
      <c r="J91" s="33" t="s">
        <v>100</v>
      </c>
      <c r="K91" s="40">
        <v>1.31</v>
      </c>
      <c r="L91" s="33" t="s">
        <v>145</v>
      </c>
      <c r="M91" s="33" t="s">
        <v>104</v>
      </c>
      <c r="N91" s="32">
        <v>2.3199999999999998</v>
      </c>
      <c r="O91" s="32">
        <v>4.2</v>
      </c>
      <c r="P91" s="41">
        <v>0.55000000000000004</v>
      </c>
      <c r="Q91" s="32" t="s">
        <v>147</v>
      </c>
      <c r="R91" s="32">
        <v>9</v>
      </c>
      <c r="S91" s="40">
        <v>0.91</v>
      </c>
      <c r="T91" s="32" t="s">
        <v>107</v>
      </c>
      <c r="U91" s="32">
        <v>180</v>
      </c>
      <c r="V91" s="32">
        <v>70</v>
      </c>
      <c r="W91" s="32">
        <f>R91</f>
        <v>9</v>
      </c>
      <c r="X91" s="32" t="s">
        <v>17</v>
      </c>
    </row>
    <row r="92" spans="1:24" x14ac:dyDescent="0.25">
      <c r="A92" s="32" t="s">
        <v>217</v>
      </c>
      <c r="B92" s="33" t="s">
        <v>144</v>
      </c>
      <c r="C92" s="33">
        <v>5.3</v>
      </c>
      <c r="D92" s="32" t="s">
        <v>145</v>
      </c>
      <c r="E92" s="51">
        <v>7.0000000000000001E-3</v>
      </c>
      <c r="F92" s="51">
        <v>1.2E-2</v>
      </c>
      <c r="G92" s="51">
        <v>1.2E-2</v>
      </c>
      <c r="H92" s="51">
        <v>0</v>
      </c>
      <c r="I92" s="52" t="s">
        <v>146</v>
      </c>
      <c r="J92" s="32" t="s">
        <v>100</v>
      </c>
      <c r="K92" s="40">
        <v>1.31</v>
      </c>
      <c r="L92" s="32" t="s">
        <v>145</v>
      </c>
      <c r="M92" s="33" t="s">
        <v>104</v>
      </c>
      <c r="N92" s="32">
        <v>2.3199999999999998</v>
      </c>
      <c r="O92" s="32">
        <v>4.2</v>
      </c>
      <c r="P92" s="32">
        <v>0.55000000000000004</v>
      </c>
      <c r="Q92" s="32" t="s">
        <v>147</v>
      </c>
      <c r="R92" s="32">
        <v>9</v>
      </c>
      <c r="S92" s="40">
        <v>0.88</v>
      </c>
      <c r="T92" s="32" t="s">
        <v>203</v>
      </c>
      <c r="U92" s="32">
        <v>300</v>
      </c>
      <c r="V92" s="32">
        <v>75</v>
      </c>
      <c r="W92" s="32">
        <v>9</v>
      </c>
      <c r="X92" s="32" t="s">
        <v>17</v>
      </c>
    </row>
    <row r="93" spans="1:24" x14ac:dyDescent="0.25">
      <c r="A93" s="53" t="s">
        <v>213</v>
      </c>
      <c r="B93" s="33" t="s">
        <v>144</v>
      </c>
      <c r="C93" s="33">
        <v>10</v>
      </c>
      <c r="D93" s="32" t="s">
        <v>145</v>
      </c>
      <c r="E93" s="51">
        <v>2E-3</v>
      </c>
      <c r="F93" s="51">
        <v>1.6E-2</v>
      </c>
      <c r="G93" s="51">
        <v>1.4999999999999999E-2</v>
      </c>
      <c r="H93" s="51">
        <v>3.5000000000000003E-2</v>
      </c>
      <c r="I93" s="52" t="s">
        <v>146</v>
      </c>
      <c r="J93" s="32" t="s">
        <v>100</v>
      </c>
      <c r="K93" s="40">
        <v>1.31</v>
      </c>
      <c r="L93" s="32" t="s">
        <v>145</v>
      </c>
      <c r="M93" s="33" t="s">
        <v>102</v>
      </c>
      <c r="N93" s="32"/>
      <c r="O93" s="32"/>
      <c r="P93" s="32"/>
      <c r="Q93" s="32" t="s">
        <v>147</v>
      </c>
      <c r="R93" s="32"/>
      <c r="S93" s="32"/>
      <c r="T93" s="32"/>
      <c r="U93" s="32"/>
      <c r="V93" s="32">
        <v>75</v>
      </c>
      <c r="W93" s="32"/>
      <c r="X93" s="32" t="s">
        <v>17</v>
      </c>
    </row>
    <row r="94" spans="1:24" x14ac:dyDescent="0.25">
      <c r="A94" s="33" t="s">
        <v>179</v>
      </c>
      <c r="B94" s="33" t="s">
        <v>144</v>
      </c>
      <c r="C94" s="33">
        <v>13</v>
      </c>
      <c r="D94" s="33" t="s">
        <v>145</v>
      </c>
      <c r="E94" s="51">
        <v>2E-3</v>
      </c>
      <c r="F94" s="51">
        <v>1.6E-2</v>
      </c>
      <c r="G94" s="54">
        <v>1.4999999999999999E-2</v>
      </c>
      <c r="H94" s="55">
        <v>3.5000000000000003E-2</v>
      </c>
      <c r="I94" s="55" t="s">
        <v>146</v>
      </c>
      <c r="J94" s="33" t="s">
        <v>100</v>
      </c>
      <c r="K94" s="40">
        <v>1.31</v>
      </c>
      <c r="L94" s="33" t="s">
        <v>145</v>
      </c>
      <c r="M94" s="33" t="s">
        <v>102</v>
      </c>
      <c r="N94" s="32">
        <v>9.33</v>
      </c>
      <c r="O94" s="32">
        <v>3.92</v>
      </c>
      <c r="P94" s="41">
        <f>N94/O94</f>
        <v>2.3801020408163267</v>
      </c>
      <c r="Q94" s="32" t="s">
        <v>147</v>
      </c>
      <c r="R94" s="32">
        <v>0</v>
      </c>
      <c r="S94" s="40"/>
      <c r="T94" s="32"/>
      <c r="U94" s="32"/>
      <c r="V94" s="32">
        <v>70</v>
      </c>
      <c r="W94" s="32">
        <v>9</v>
      </c>
      <c r="X94" s="32" t="s">
        <v>17</v>
      </c>
    </row>
    <row r="95" spans="1:24" x14ac:dyDescent="0.25">
      <c r="A95" s="49" t="s">
        <v>212</v>
      </c>
      <c r="B95" s="33" t="s">
        <v>144</v>
      </c>
      <c r="C95" s="33">
        <v>10</v>
      </c>
      <c r="D95" s="32" t="s">
        <v>145</v>
      </c>
      <c r="E95" s="51">
        <v>2E-3</v>
      </c>
      <c r="F95" s="51">
        <v>1.4E-2</v>
      </c>
      <c r="G95" s="51">
        <v>1.4999999999999999E-2</v>
      </c>
      <c r="H95" s="51">
        <v>3.5000000000000003E-2</v>
      </c>
      <c r="I95" s="52" t="s">
        <v>146</v>
      </c>
      <c r="J95" s="32" t="s">
        <v>100</v>
      </c>
      <c r="K95" s="40">
        <v>1.32</v>
      </c>
      <c r="L95" s="32" t="s">
        <v>145</v>
      </c>
      <c r="M95" s="33" t="s">
        <v>102</v>
      </c>
      <c r="N95" s="32"/>
      <c r="O95" s="32"/>
      <c r="P95" s="32"/>
      <c r="Q95" s="32" t="s">
        <v>147</v>
      </c>
      <c r="R95" s="32"/>
      <c r="S95" s="32"/>
      <c r="T95" s="32"/>
      <c r="U95" s="32"/>
      <c r="V95" s="32">
        <v>75</v>
      </c>
      <c r="W95" s="32"/>
      <c r="X95" s="32" t="s">
        <v>17</v>
      </c>
    </row>
    <row r="96" spans="1:24" x14ac:dyDescent="0.25">
      <c r="A96" s="33" t="s">
        <v>172</v>
      </c>
      <c r="B96" s="33" t="s">
        <v>144</v>
      </c>
      <c r="C96" s="33">
        <v>10</v>
      </c>
      <c r="D96" s="33" t="s">
        <v>145</v>
      </c>
      <c r="E96" s="50">
        <v>0.02</v>
      </c>
      <c r="F96" s="51">
        <v>1.4E-2</v>
      </c>
      <c r="G96" s="55">
        <v>1.4999999999999999E-2</v>
      </c>
      <c r="H96" s="55">
        <v>3.5000000000000003E-2</v>
      </c>
      <c r="I96" s="55" t="s">
        <v>146</v>
      </c>
      <c r="J96" s="33" t="s">
        <v>100</v>
      </c>
      <c r="K96" s="40">
        <v>1.32</v>
      </c>
      <c r="L96" s="33" t="s">
        <v>145</v>
      </c>
      <c r="M96" s="33" t="s">
        <v>104</v>
      </c>
      <c r="N96" s="32">
        <v>6.91</v>
      </c>
      <c r="O96" s="32">
        <v>3.86</v>
      </c>
      <c r="P96" s="48">
        <f>N96/O96</f>
        <v>1.7901554404145079</v>
      </c>
      <c r="Q96" s="32" t="s">
        <v>147</v>
      </c>
      <c r="R96" s="32">
        <v>9</v>
      </c>
      <c r="S96" s="40">
        <v>0.98</v>
      </c>
      <c r="T96" s="32" t="s">
        <v>107</v>
      </c>
      <c r="U96" s="32">
        <v>180</v>
      </c>
      <c r="V96" s="32">
        <v>63</v>
      </c>
      <c r="W96" s="32">
        <v>9</v>
      </c>
      <c r="X96" s="32" t="s">
        <v>17</v>
      </c>
    </row>
    <row r="97" spans="1:24" x14ac:dyDescent="0.25">
      <c r="A97" s="33" t="s">
        <v>171</v>
      </c>
      <c r="B97" s="33" t="s">
        <v>144</v>
      </c>
      <c r="C97" s="33">
        <v>10</v>
      </c>
      <c r="D97" s="33" t="s">
        <v>145</v>
      </c>
      <c r="E97" s="51">
        <v>0.02</v>
      </c>
      <c r="F97" s="51">
        <v>1.4E-2</v>
      </c>
      <c r="G97" s="54">
        <v>1.4999999999999999E-2</v>
      </c>
      <c r="H97" s="54">
        <v>3.5000000000000003E-2</v>
      </c>
      <c r="I97" s="55" t="s">
        <v>146</v>
      </c>
      <c r="J97" s="33" t="s">
        <v>100</v>
      </c>
      <c r="K97" s="40">
        <v>1.32</v>
      </c>
      <c r="L97" s="33" t="s">
        <v>145</v>
      </c>
      <c r="M97" s="33" t="s">
        <v>102</v>
      </c>
      <c r="N97" s="32">
        <v>6.91</v>
      </c>
      <c r="O97" s="32">
        <v>3.86</v>
      </c>
      <c r="P97" s="48">
        <f>N97/O97</f>
        <v>1.7901554404145079</v>
      </c>
      <c r="Q97" s="32" t="s">
        <v>147</v>
      </c>
      <c r="R97" s="32">
        <v>0</v>
      </c>
      <c r="S97" s="32"/>
      <c r="T97" s="32"/>
      <c r="U97" s="32"/>
      <c r="V97" s="32">
        <v>63</v>
      </c>
      <c r="W97" s="32">
        <v>9</v>
      </c>
      <c r="X97" s="32" t="s">
        <v>17</v>
      </c>
    </row>
    <row r="98" spans="1:24" x14ac:dyDescent="0.25">
      <c r="A98" s="32" t="s">
        <v>208</v>
      </c>
      <c r="B98" s="33" t="s">
        <v>144</v>
      </c>
      <c r="C98" s="33">
        <v>10</v>
      </c>
      <c r="D98" s="32" t="s">
        <v>145</v>
      </c>
      <c r="E98" s="49">
        <v>2E-3</v>
      </c>
      <c r="F98" s="49">
        <v>1.4E-2</v>
      </c>
      <c r="G98" s="49">
        <v>1.4999999999999999E-2</v>
      </c>
      <c r="H98" s="49">
        <v>3.5000000000000003E-2</v>
      </c>
      <c r="I98" s="49" t="s">
        <v>146</v>
      </c>
      <c r="J98" s="33" t="s">
        <v>100</v>
      </c>
      <c r="K98" s="40">
        <v>1.32</v>
      </c>
      <c r="L98" s="33" t="s">
        <v>145</v>
      </c>
      <c r="M98" s="33" t="s">
        <v>104</v>
      </c>
      <c r="N98" s="32">
        <v>6.91</v>
      </c>
      <c r="O98" s="32">
        <v>3.86</v>
      </c>
      <c r="P98" s="48">
        <f>N98/O98</f>
        <v>1.7901554404145079</v>
      </c>
      <c r="Q98" s="32" t="s">
        <v>147</v>
      </c>
      <c r="R98" s="32">
        <v>9</v>
      </c>
      <c r="S98" s="40">
        <v>0.98</v>
      </c>
      <c r="T98" s="32" t="s">
        <v>107</v>
      </c>
      <c r="U98" s="32">
        <v>180</v>
      </c>
      <c r="V98" s="32">
        <v>70</v>
      </c>
      <c r="W98" s="32">
        <v>9</v>
      </c>
      <c r="X98" s="32" t="s">
        <v>17</v>
      </c>
    </row>
    <row r="99" spans="1:24" x14ac:dyDescent="0.25">
      <c r="A99" s="33" t="s">
        <v>170</v>
      </c>
      <c r="B99" s="33" t="s">
        <v>144</v>
      </c>
      <c r="C99" s="33">
        <v>10</v>
      </c>
      <c r="D99" s="33" t="s">
        <v>145</v>
      </c>
      <c r="E99" s="44">
        <v>0.02</v>
      </c>
      <c r="F99" s="44">
        <v>1.4E-2</v>
      </c>
      <c r="G99" s="35">
        <v>1.4999999999999999E-2</v>
      </c>
      <c r="H99" s="35">
        <v>3.5000000000000003E-2</v>
      </c>
      <c r="I99" s="34" t="s">
        <v>146</v>
      </c>
      <c r="J99" s="33" t="s">
        <v>100</v>
      </c>
      <c r="K99" s="40">
        <v>1.26</v>
      </c>
      <c r="L99" s="33" t="s">
        <v>145</v>
      </c>
      <c r="M99" s="33" t="s">
        <v>159</v>
      </c>
      <c r="N99" s="32">
        <v>6.91</v>
      </c>
      <c r="O99" s="32">
        <v>3.86</v>
      </c>
      <c r="P99" s="48">
        <f>N99/O99</f>
        <v>1.7901554404145079</v>
      </c>
      <c r="Q99" s="32" t="s">
        <v>147</v>
      </c>
      <c r="R99" s="32">
        <v>9</v>
      </c>
      <c r="S99" s="40">
        <v>0.98</v>
      </c>
      <c r="T99" s="32" t="s">
        <v>107</v>
      </c>
      <c r="U99" s="32"/>
      <c r="V99" s="32"/>
      <c r="W99" s="32">
        <v>9</v>
      </c>
      <c r="X99" s="32" t="s">
        <v>17</v>
      </c>
    </row>
    <row r="100" spans="1:24" x14ac:dyDescent="0.25">
      <c r="A100" s="32" t="s">
        <v>202</v>
      </c>
      <c r="B100" s="32" t="s">
        <v>204</v>
      </c>
      <c r="C100" s="33">
        <v>2.1</v>
      </c>
      <c r="D100" s="32" t="s">
        <v>145</v>
      </c>
      <c r="E100" s="49" t="s">
        <v>147</v>
      </c>
      <c r="F100" s="49" t="s">
        <v>147</v>
      </c>
      <c r="G100" s="49" t="s">
        <v>147</v>
      </c>
      <c r="H100" s="49" t="s">
        <v>147</v>
      </c>
      <c r="I100" s="49"/>
      <c r="J100" s="32" t="s">
        <v>205</v>
      </c>
      <c r="K100" s="32" t="s">
        <v>147</v>
      </c>
      <c r="L100" s="32" t="s">
        <v>145</v>
      </c>
      <c r="M100" s="33" t="s">
        <v>104</v>
      </c>
      <c r="N100" s="32"/>
      <c r="O100" s="32"/>
      <c r="P100" s="32"/>
      <c r="Q100" s="32"/>
      <c r="R100" s="32"/>
      <c r="S100" s="40">
        <v>1.5</v>
      </c>
      <c r="T100" s="32" t="s">
        <v>107</v>
      </c>
      <c r="U100" s="32">
        <v>260</v>
      </c>
      <c r="V100" s="32"/>
      <c r="W100" s="32"/>
      <c r="X100" s="32" t="s">
        <v>17</v>
      </c>
    </row>
    <row r="101" spans="1:24" x14ac:dyDescent="0.25">
      <c r="A101" s="32" t="s">
        <v>201</v>
      </c>
      <c r="B101" s="32" t="s">
        <v>204</v>
      </c>
      <c r="C101" s="33">
        <v>2.1</v>
      </c>
      <c r="D101" s="32" t="s">
        <v>145</v>
      </c>
      <c r="E101" s="32" t="s">
        <v>147</v>
      </c>
      <c r="F101" s="32" t="s">
        <v>147</v>
      </c>
      <c r="G101" s="32" t="s">
        <v>147</v>
      </c>
      <c r="H101" s="32" t="s">
        <v>147</v>
      </c>
      <c r="I101" s="32"/>
      <c r="J101" s="32" t="s">
        <v>205</v>
      </c>
      <c r="K101" s="32" t="s">
        <v>147</v>
      </c>
      <c r="L101" s="32" t="s">
        <v>145</v>
      </c>
      <c r="M101" s="33" t="s">
        <v>104</v>
      </c>
      <c r="N101" s="32"/>
      <c r="O101" s="32"/>
      <c r="P101" s="32"/>
      <c r="Q101" s="32"/>
      <c r="R101" s="32"/>
      <c r="S101" s="40">
        <v>1.46</v>
      </c>
      <c r="T101" s="32" t="s">
        <v>203</v>
      </c>
      <c r="U101" s="32">
        <v>190</v>
      </c>
      <c r="V101" s="32"/>
      <c r="W101" s="32"/>
      <c r="X101" s="32" t="s">
        <v>17</v>
      </c>
    </row>
  </sheetData>
  <sheetProtection formatCells="0" formatColumns="0" formatRows="0" insertColumns="0" insertRows="0" insertHyperlinks="0" deleteColumns="0" deleteRows="0" sort="0" autoFilter="0" pivotTables="0"/>
  <autoFilter ref="A1:X97" xr:uid="{DF3AAB47-421E-4DD6-BF6D-DD78B35EEF8D}">
    <sortState xmlns:xlrd2="http://schemas.microsoft.com/office/spreadsheetml/2017/richdata2" ref="A2:X101">
      <sortCondition ref="B1:B97"/>
    </sortState>
  </autoFilter>
  <pageMargins left="0.7" right="0.7" top="0.75" bottom="0.75" header="0.3" footer="0.3"/>
  <pageSetup paperSize="9" scale="30" orientation="landscape"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89AF7A88633F3341A44D4BE03118667E" ma:contentTypeVersion="13" ma:contentTypeDescription="Skapa ett nytt dokument." ma:contentTypeScope="" ma:versionID="2a540046faff3c2ac24098489e4d9256">
  <xsd:schema xmlns:xsd="http://www.w3.org/2001/XMLSchema" xmlns:xs="http://www.w3.org/2001/XMLSchema" xmlns:p="http://schemas.microsoft.com/office/2006/metadata/properties" xmlns:ns3="047c6578-6d42-4860-8a91-696ac4e96321" xmlns:ns4="57fe60da-7c30-4f62-a811-be9ce66652da" targetNamespace="http://schemas.microsoft.com/office/2006/metadata/properties" ma:root="true" ma:fieldsID="b66428ff524919c9f889467e4eb8b654" ns3:_="" ns4:_="">
    <xsd:import namespace="047c6578-6d42-4860-8a91-696ac4e96321"/>
    <xsd:import namespace="57fe60da-7c30-4f62-a811-be9ce66652da"/>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DateTaken" minOccurs="0"/>
                <xsd:element ref="ns3:MediaServiceLocation"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47c6578-6d42-4860-8a91-696ac4e963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7fe60da-7c30-4f62-a811-be9ce66652da" elementFormDefault="qualified">
    <xsd:import namespace="http://schemas.microsoft.com/office/2006/documentManagement/types"/>
    <xsd:import namespace="http://schemas.microsoft.com/office/infopath/2007/PartnerControls"/>
    <xsd:element name="SharedWithUsers" ma:index="10"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lat med information" ma:internalName="SharedWithDetails" ma:readOnly="true">
      <xsd:simpleType>
        <xsd:restriction base="dms:Note">
          <xsd:maxLength value="255"/>
        </xsd:restriction>
      </xsd:simpleType>
    </xsd:element>
    <xsd:element name="SharingHintHash" ma:index="12" nillable="true" ma:displayName="Delar tips,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3969B34-40FE-4216-8C15-800B3BECEEC6}">
  <ds:schemaRefs>
    <ds:schemaRef ds:uri="http://schemas.microsoft.com/sharepoint/v3/contenttype/forms"/>
  </ds:schemaRefs>
</ds:datastoreItem>
</file>

<file path=customXml/itemProps2.xml><?xml version="1.0" encoding="utf-8"?>
<ds:datastoreItem xmlns:ds="http://schemas.openxmlformats.org/officeDocument/2006/customXml" ds:itemID="{E502A584-FBFF-40E3-BCB8-95DDFAA97D3B}">
  <ds:schemaRefs>
    <ds:schemaRef ds:uri="http://purl.org/dc/terms/"/>
    <ds:schemaRef ds:uri="http://purl.org/dc/elements/1.1/"/>
    <ds:schemaRef ds:uri="http://schemas.openxmlformats.org/package/2006/metadata/core-properties"/>
    <ds:schemaRef ds:uri="57fe60da-7c30-4f62-a811-be9ce66652da"/>
    <ds:schemaRef ds:uri="047c6578-6d42-4860-8a91-696ac4e96321"/>
    <ds:schemaRef ds:uri="http://purl.org/dc/dcmitype/"/>
    <ds:schemaRef ds:uri="http://schemas.microsoft.com/office/2006/documentManagement/types"/>
    <ds:schemaRef ds:uri="http://schemas.microsoft.com/office/infopath/2007/PartnerControl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5BD29571-1FF1-4507-B8A8-D88939C202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47c6578-6d42-4860-8a91-696ac4e96321"/>
    <ds:schemaRef ds:uri="57fe60da-7c30-4f62-a811-be9ce66652d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4</vt:i4>
      </vt:variant>
      <vt:variant>
        <vt:lpstr>Benoemde bereiken</vt:lpstr>
      </vt:variant>
      <vt:variant>
        <vt:i4>2</vt:i4>
      </vt:variant>
    </vt:vector>
  </HeadingPairs>
  <TitlesOfParts>
    <vt:vector size="6" baseType="lpstr">
      <vt:lpstr>INTRO</vt:lpstr>
      <vt:lpstr>AANDACHTSPUNTEN</vt:lpstr>
      <vt:lpstr>EPB INFO2018 </vt:lpstr>
      <vt:lpstr>DATA</vt:lpstr>
      <vt:lpstr>'EPB INFO2018 '!Afdrukbereik</vt:lpstr>
      <vt:lpstr>INTRO!Afdrukbereik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NIBE Energietechniek</dc:creator>
  <cp:keywords/>
  <dc:description/>
  <cp:lastModifiedBy>Maarten Sonneveld</cp:lastModifiedBy>
  <cp:revision/>
  <cp:lastPrinted>2022-01-31T12:44:32Z</cp:lastPrinted>
  <dcterms:created xsi:type="dcterms:W3CDTF">2018-02-09T10:49:51Z</dcterms:created>
  <dcterms:modified xsi:type="dcterms:W3CDTF">2022-04-05T13:51:34Z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0x01010089AF7A88633F3341A44D4BE03118667E</vt:lpwstr>
  </property>
</Properties>
</file>